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lforg-my.sharepoint.com/personal/klki_dlf_org/Documents/Skrivebord/"/>
    </mc:Choice>
  </mc:AlternateContent>
  <xr:revisionPtr revIDLastSave="25" documentId="8_{A5E540AB-49B6-41D5-A8C6-C219A09461AF}" xr6:coauthVersionLast="47" xr6:coauthVersionMax="47" xr10:uidLastSave="{B7ADF64C-C615-45DD-A7F3-A081563CFD4C}"/>
  <bookViews>
    <workbookView xWindow="-120" yWindow="-120" windowWidth="38640" windowHeight="21240" tabRatio="968" activeTab="7" xr2:uid="{00000000-000D-0000-FFFF-FFFF00000000}"/>
  </bookViews>
  <sheets>
    <sheet name="Lærere" sheetId="6" r:id="rId1"/>
    <sheet name="Børnehaveklasseledere" sheetId="9" r:id="rId2"/>
    <sheet name="Ikke-læreruddannede" sheetId="10" r:id="rId3"/>
    <sheet name="UU, psykologer, konsulenter" sheetId="11" r:id="rId4"/>
    <sheet name="Timelønnede" sheetId="7" r:id="rId5"/>
    <sheet name="Lønforløb" sheetId="4" r:id="rId6"/>
    <sheet name="Undervisertillæg" sheetId="5" r:id="rId7"/>
    <sheet name="Øvrige tillæg" sheetId="1" r:id="rId8"/>
    <sheet name="Specialundervisning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I4" i="1"/>
  <c r="D63" i="11"/>
  <c r="C63" i="11"/>
  <c r="B63" i="11"/>
  <c r="D67" i="11"/>
  <c r="D65" i="11"/>
  <c r="C65" i="11"/>
  <c r="D64" i="11"/>
  <c r="C64" i="11"/>
  <c r="B64" i="11"/>
  <c r="C7" i="7"/>
  <c r="C6" i="7"/>
  <c r="C5" i="7"/>
  <c r="F1" i="2"/>
  <c r="B1" i="1"/>
  <c r="E1" i="5"/>
  <c r="B1" i="6"/>
  <c r="B1" i="9"/>
  <c r="B1" i="10"/>
  <c r="B1" i="11"/>
  <c r="C1" i="7"/>
  <c r="E30" i="4"/>
  <c r="E31" i="4"/>
  <c r="F31" i="4" s="1"/>
  <c r="E32" i="4"/>
  <c r="E33" i="4"/>
  <c r="E34" i="4"/>
  <c r="E35" i="4"/>
  <c r="E36" i="4"/>
  <c r="E37" i="4"/>
  <c r="E38" i="4"/>
  <c r="E39" i="4"/>
  <c r="E40" i="4"/>
  <c r="E29" i="4"/>
  <c r="G40" i="11"/>
  <c r="F40" i="11"/>
  <c r="C48" i="11"/>
  <c r="B48" i="11"/>
  <c r="C43" i="11"/>
  <c r="C42" i="11"/>
  <c r="B42" i="11"/>
  <c r="C40" i="11"/>
  <c r="B40" i="11"/>
  <c r="C11" i="9" l="1"/>
  <c r="B11" i="9"/>
  <c r="D57" i="11"/>
  <c r="D56" i="11"/>
  <c r="B56" i="11"/>
  <c r="D34" i="2"/>
  <c r="D40" i="1"/>
  <c r="D37" i="5"/>
  <c r="C4" i="5" s="1"/>
  <c r="B27" i="6"/>
  <c r="E10" i="9" l="1"/>
  <c r="C56" i="11"/>
  <c r="E6" i="9"/>
  <c r="E9" i="9"/>
  <c r="E4" i="9"/>
  <c r="F40" i="4" l="1"/>
  <c r="D35" i="11" s="1"/>
  <c r="E7" i="11" l="1"/>
  <c r="D7" i="11"/>
  <c r="C7" i="11"/>
  <c r="B7" i="11"/>
  <c r="E8" i="11"/>
  <c r="D8" i="11"/>
  <c r="C8" i="11"/>
  <c r="B8" i="11"/>
  <c r="E9" i="11"/>
  <c r="D9" i="11"/>
  <c r="C9" i="11"/>
  <c r="B9" i="11"/>
  <c r="B30" i="6" l="1"/>
  <c r="F39" i="4" l="1"/>
  <c r="D31" i="11"/>
  <c r="C31" i="11"/>
  <c r="B31" i="11"/>
  <c r="D30" i="11"/>
  <c r="C30" i="11"/>
  <c r="B30" i="11"/>
  <c r="G42" i="11" l="1"/>
  <c r="C51" i="11"/>
  <c r="D59" i="11"/>
  <c r="C59" i="11"/>
  <c r="F32" i="4"/>
  <c r="F38" i="4"/>
  <c r="C50" i="11" l="1"/>
  <c r="B50" i="11"/>
  <c r="D34" i="11"/>
  <c r="D33" i="11"/>
  <c r="C33" i="11"/>
  <c r="C21" i="11"/>
  <c r="C20" i="11"/>
  <c r="B20" i="11"/>
  <c r="E10" i="11"/>
  <c r="C10" i="11"/>
  <c r="F36" i="4"/>
  <c r="E6" i="11"/>
  <c r="D6" i="11"/>
  <c r="C6" i="11"/>
  <c r="B6" i="11"/>
  <c r="C66" i="11" l="1"/>
  <c r="C68" i="11" s="1"/>
  <c r="B66" i="11"/>
  <c r="B68" i="11" s="1"/>
  <c r="D66" i="11"/>
  <c r="D68" i="11" s="1"/>
  <c r="B49" i="11"/>
  <c r="B53" i="11" s="1"/>
  <c r="G41" i="11"/>
  <c r="C49" i="11"/>
  <c r="F41" i="11"/>
  <c r="F44" i="11" s="1"/>
  <c r="D58" i="11"/>
  <c r="D60" i="11" s="1"/>
  <c r="C58" i="11"/>
  <c r="B58" i="11"/>
  <c r="B60" i="11" s="1"/>
  <c r="C22" i="11"/>
  <c r="B22" i="11"/>
  <c r="B24" i="11" s="1"/>
  <c r="C9" i="1" l="1"/>
  <c r="C8" i="1"/>
  <c r="B29" i="6" l="1"/>
  <c r="E9" i="10" l="1"/>
  <c r="E8" i="10"/>
  <c r="C6" i="10"/>
  <c r="D9" i="10"/>
  <c r="D7" i="10"/>
  <c r="C9" i="10"/>
  <c r="B9" i="10"/>
  <c r="B30" i="9"/>
  <c r="B31" i="9"/>
  <c r="B28" i="9"/>
  <c r="D6" i="9"/>
  <c r="D10" i="9"/>
  <c r="D8" i="9"/>
  <c r="C6" i="9"/>
  <c r="C10" i="9"/>
  <c r="C7" i="9"/>
  <c r="B6" i="9"/>
  <c r="B10" i="9" l="1"/>
  <c r="D4" i="9" l="1"/>
  <c r="C4" i="9"/>
  <c r="B4" i="9"/>
  <c r="E4" i="10"/>
  <c r="D4" i="10"/>
  <c r="C4" i="10"/>
  <c r="B4" i="10"/>
  <c r="C6" i="6" l="1"/>
  <c r="C9" i="6"/>
  <c r="B6" i="6"/>
  <c r="B9" i="6"/>
  <c r="E6" i="6"/>
  <c r="E9" i="6"/>
  <c r="E8" i="6"/>
  <c r="D8" i="6"/>
  <c r="D6" i="6"/>
  <c r="D9" i="6"/>
  <c r="C7" i="6"/>
  <c r="E4" i="6" l="1"/>
  <c r="D4" i="6"/>
  <c r="C4" i="6"/>
  <c r="B4" i="6"/>
  <c r="C10" i="1" l="1"/>
  <c r="D10" i="1" s="1"/>
  <c r="C17" i="5" l="1"/>
  <c r="D17" i="5" s="1"/>
  <c r="B29" i="9" s="1"/>
  <c r="B32" i="9" s="1"/>
  <c r="C13" i="5"/>
  <c r="D13" i="5" s="1"/>
  <c r="C14" i="5"/>
  <c r="B41" i="6" s="1"/>
  <c r="C18" i="5"/>
  <c r="C5" i="5"/>
  <c r="C8" i="5"/>
  <c r="C32" i="5" s="1"/>
  <c r="D32" i="5" s="1"/>
  <c r="C9" i="5"/>
  <c r="B28" i="6" l="1"/>
  <c r="C33" i="5"/>
  <c r="D33" i="5" s="1"/>
  <c r="D34" i="5" s="1"/>
  <c r="B21" i="9"/>
  <c r="B40" i="9"/>
  <c r="B20" i="6"/>
  <c r="B19" i="10"/>
  <c r="C26" i="5"/>
  <c r="D8" i="5"/>
  <c r="C5" i="9" l="1"/>
  <c r="C13" i="9" s="1"/>
  <c r="B5" i="9"/>
  <c r="B13" i="9" s="1"/>
  <c r="E5" i="9"/>
  <c r="D5" i="9"/>
  <c r="C21" i="2"/>
  <c r="C17" i="2"/>
  <c r="C13" i="2"/>
  <c r="D13" i="2" s="1"/>
  <c r="C25" i="2"/>
  <c r="D25" i="2" s="1"/>
  <c r="C24" i="2"/>
  <c r="C9" i="2"/>
  <c r="D9" i="2" s="1"/>
  <c r="C4" i="2"/>
  <c r="C8" i="2"/>
  <c r="F37" i="4"/>
  <c r="B32" i="6" s="1"/>
  <c r="D26" i="5" l="1"/>
  <c r="C25" i="5"/>
  <c r="D25" i="5" l="1"/>
  <c r="D27" i="5" s="1"/>
  <c r="D4" i="5"/>
  <c r="F33" i="4"/>
  <c r="F35" i="4"/>
  <c r="F34" i="4"/>
  <c r="F30" i="4"/>
  <c r="F29" i="4"/>
  <c r="C11" i="1"/>
  <c r="D11" i="1" s="1"/>
  <c r="E11" i="9" l="1"/>
  <c r="E13" i="9" s="1"/>
  <c r="D11" i="9"/>
  <c r="D13" i="9" s="1"/>
  <c r="C41" i="11"/>
  <c r="C45" i="11" s="1"/>
  <c r="B41" i="11"/>
  <c r="B45" i="11" s="1"/>
  <c r="C52" i="11"/>
  <c r="C53" i="11" s="1"/>
  <c r="G43" i="11"/>
  <c r="G44" i="11" s="1"/>
  <c r="D36" i="11"/>
  <c r="C60" i="11"/>
  <c r="C23" i="11"/>
  <c r="C24" i="11" s="1"/>
  <c r="D13" i="11"/>
  <c r="C13" i="11"/>
  <c r="B13" i="11"/>
  <c r="E13" i="11"/>
  <c r="D32" i="11"/>
  <c r="C32" i="11"/>
  <c r="C37" i="11" s="1"/>
  <c r="B32" i="11"/>
  <c r="B37" i="11" s="1"/>
  <c r="D12" i="11"/>
  <c r="E12" i="11"/>
  <c r="B11" i="11"/>
  <c r="C11" i="11"/>
  <c r="B16" i="6"/>
  <c r="B37" i="6"/>
  <c r="B36" i="9"/>
  <c r="B15" i="10"/>
  <c r="B17" i="9"/>
  <c r="E5" i="10"/>
  <c r="E11" i="10" s="1"/>
  <c r="D5" i="10"/>
  <c r="D11" i="10" s="1"/>
  <c r="C5" i="10"/>
  <c r="B5" i="10"/>
  <c r="C10" i="10"/>
  <c r="B10" i="10"/>
  <c r="B31" i="6"/>
  <c r="B33" i="6" s="1"/>
  <c r="B42" i="6"/>
  <c r="D5" i="6"/>
  <c r="D12" i="6" s="1"/>
  <c r="C5" i="6"/>
  <c r="B5" i="6"/>
  <c r="E5" i="6"/>
  <c r="B10" i="6"/>
  <c r="C10" i="6"/>
  <c r="E11" i="6"/>
  <c r="C7" i="1"/>
  <c r="D7" i="1" s="1"/>
  <c r="C6" i="1"/>
  <c r="D6" i="1" s="1"/>
  <c r="C5" i="1"/>
  <c r="D5" i="1" s="1"/>
  <c r="C4" i="1"/>
  <c r="D4" i="1" s="1"/>
  <c r="B14" i="11" l="1"/>
  <c r="D14" i="11"/>
  <c r="D37" i="11"/>
  <c r="C14" i="11"/>
  <c r="E14" i="11"/>
  <c r="B15" i="6"/>
  <c r="B36" i="6"/>
  <c r="B35" i="9"/>
  <c r="B16" i="9"/>
  <c r="B14" i="10"/>
  <c r="B18" i="6"/>
  <c r="B39" i="6"/>
  <c r="B38" i="9"/>
  <c r="B19" i="9"/>
  <c r="B17" i="10"/>
  <c r="B19" i="6"/>
  <c r="B40" i="6"/>
  <c r="B39" i="9"/>
  <c r="B18" i="10"/>
  <c r="B20" i="9"/>
  <c r="B17" i="6"/>
  <c r="B38" i="6"/>
  <c r="B37" i="9"/>
  <c r="B16" i="10"/>
  <c r="B18" i="9"/>
  <c r="B11" i="10"/>
  <c r="C11" i="10"/>
  <c r="E12" i="6"/>
  <c r="B12" i="6"/>
  <c r="C12" i="6"/>
</calcChain>
</file>

<file path=xl/sharedStrings.xml><?xml version="1.0" encoding="utf-8"?>
<sst xmlns="http://schemas.openxmlformats.org/spreadsheetml/2006/main" count="414" uniqueCount="209">
  <si>
    <t>Klasselærer</t>
  </si>
  <si>
    <t>AMR</t>
  </si>
  <si>
    <t>Løntrin</t>
  </si>
  <si>
    <t>Lærere på Ny løn</t>
  </si>
  <si>
    <t>Pr. måned</t>
  </si>
  <si>
    <t>Nutidskr.</t>
  </si>
  <si>
    <t>TR suppleant</t>
  </si>
  <si>
    <t>Stilling</t>
  </si>
  <si>
    <t>Grundløn</t>
  </si>
  <si>
    <t>Lærer</t>
  </si>
  <si>
    <t>Konvertering af arbejdsbestemte tillæg</t>
  </si>
  <si>
    <t>Tiltrækning og fastholdelse</t>
  </si>
  <si>
    <t>Ikke læreruddannede</t>
  </si>
  <si>
    <t>4 års erfaring</t>
  </si>
  <si>
    <t>8 års erfaring</t>
  </si>
  <si>
    <t>12 års erfaring</t>
  </si>
  <si>
    <t>+ 1 trin</t>
  </si>
  <si>
    <t>+ 2 trin</t>
  </si>
  <si>
    <t>Ekstra løntrin i Slagelse kommune</t>
  </si>
  <si>
    <t>Lærere på Anciennitetsløn</t>
  </si>
  <si>
    <t>Nutidskr. pr. måned</t>
  </si>
  <si>
    <t>Relevant kompetencegivende videreuddannelse</t>
  </si>
  <si>
    <t xml:space="preserve">Reguleringsprocenten </t>
  </si>
  <si>
    <t>Antal timer</t>
  </si>
  <si>
    <t>Pr. år</t>
  </si>
  <si>
    <t xml:space="preserve">Øvrige tillæg </t>
  </si>
  <si>
    <t>*Omregning af kronetillæg til Nutidskroner</t>
  </si>
  <si>
    <t>Bh.kl. leder</t>
  </si>
  <si>
    <t>+ 7000* kr. årligt</t>
  </si>
  <si>
    <t>Årligt tillæg</t>
  </si>
  <si>
    <t xml:space="preserve">Lærere og Bh.kl.ledere i specialklasser </t>
  </si>
  <si>
    <t>Lærere ved specialundervisning for voksne</t>
  </si>
  <si>
    <t>Lærere ved selvstændige obs. og heldagsskoler</t>
  </si>
  <si>
    <t>Undervisningstillæg og andre tillæg for specialundervisning</t>
  </si>
  <si>
    <t>Lærere og Bh.kl.ledere ved selvstændige folkeskoler for specialundervisning</t>
  </si>
  <si>
    <t>Generelle</t>
  </si>
  <si>
    <t>Specifikke</t>
  </si>
  <si>
    <r>
      <t xml:space="preserve">For </t>
    </r>
    <r>
      <rPr>
        <b/>
        <sz val="10"/>
        <color theme="1"/>
        <rFont val="Verdana"/>
        <family val="2"/>
      </rPr>
      <t>alle</t>
    </r>
    <r>
      <rPr>
        <sz val="10"/>
        <color theme="1"/>
        <rFont val="Verdana"/>
        <family val="2"/>
      </rPr>
      <t xml:space="preserve"> der er ansat som lærer eller bh.kl.leder</t>
    </r>
  </si>
  <si>
    <r>
      <t xml:space="preserve">For </t>
    </r>
    <r>
      <rPr>
        <b/>
        <sz val="10"/>
        <color theme="1"/>
        <rFont val="Verdana"/>
        <family val="2"/>
      </rPr>
      <t>alle uddannede</t>
    </r>
    <r>
      <rPr>
        <sz val="10"/>
        <color theme="1"/>
        <rFont val="Verdana"/>
        <family val="2"/>
      </rPr>
      <t xml:space="preserve"> lærere og bh.kl.ledere </t>
    </r>
  </si>
  <si>
    <t>År 2000 niveau</t>
  </si>
  <si>
    <t>(som alle beløb i 'År 2000 niveau' skal ganges med)</t>
  </si>
  <si>
    <t>Reguleringsprocenten (som alle beløb i 'År 2000 niveau' skal ganges med)</t>
  </si>
  <si>
    <t>Pr. undervisningstime uden bundgrænse</t>
  </si>
  <si>
    <t>Pr. undervisningstime fra 681 timer -</t>
  </si>
  <si>
    <t>Den der varetager Tale- høreundervisning,  Bistand til småbørn med sprog- og talevanskeligheder og undervisning i Dansk som andetsprog</t>
  </si>
  <si>
    <t xml:space="preserve">Bh.kl.ledere der varetager Særlig støtte til tosprogede elever, Støtte til sproglig udvikling for tosprogede førskole-børn og undervisning af bh.kl.elever i Dansk som andetsprog </t>
  </si>
  <si>
    <t>Undervisertillæg</t>
  </si>
  <si>
    <t>I alt</t>
  </si>
  <si>
    <t>50 t. over 750</t>
  </si>
  <si>
    <t>Eksempel: En lærer på Ny løn har 800 timer på et år</t>
  </si>
  <si>
    <t>Børnehaveklasseledere på Ny løn</t>
  </si>
  <si>
    <t>Børnehaveklasseledere på Anciennitetsløn</t>
  </si>
  <si>
    <t>Nutidskr. pr. md.</t>
  </si>
  <si>
    <t>Eksempel: En børnehaveklasseleder på Ny løn har 900 timer på et år</t>
  </si>
  <si>
    <t>65 t. over 835</t>
  </si>
  <si>
    <t>personligt tillæg, så længe vedkommende fortsat varetager undervisning i sådanne klasser.</t>
  </si>
  <si>
    <t xml:space="preserve">Undervisertillæg </t>
  </si>
  <si>
    <t>NB: ER BORTFALDET*</t>
  </si>
  <si>
    <t xml:space="preserve">*DOG GÆLDER: at den, der både før og efter 1.8.15, varetager undervisning i sådanne klasser, bevarer beløbet (udbetalt i 2014-15) som </t>
  </si>
  <si>
    <t xml:space="preserve">Nutidskr. </t>
  </si>
  <si>
    <t xml:space="preserve">NB: Tillægget reduceres efter </t>
  </si>
  <si>
    <t>beskæftigelsesgrad</t>
  </si>
  <si>
    <t>NB: Tillægget reduceres efter</t>
  </si>
  <si>
    <t xml:space="preserve">Almindeligt undervisertillæg </t>
  </si>
  <si>
    <t xml:space="preserve">     se fanen 'Undervisertillæg'</t>
  </si>
  <si>
    <t>Ansatte på Ny løn (ok.ansatte)</t>
  </si>
  <si>
    <t xml:space="preserve">TR </t>
  </si>
  <si>
    <t>Flere skiftende arbejdssteder (geografisk)</t>
  </si>
  <si>
    <t>Afløning over trin 45; tillæg i stedet for løntrin</t>
  </si>
  <si>
    <t>0-4 års erfaring</t>
  </si>
  <si>
    <t>4-8 års erfaring</t>
  </si>
  <si>
    <t>8-12 års erfaring</t>
  </si>
  <si>
    <t>Grundløn trin 31</t>
  </si>
  <si>
    <t>Undervisertillæg (u. 750 t)</t>
  </si>
  <si>
    <t>Uddannet lærer</t>
  </si>
  <si>
    <t>ansat på ny løn (OK)</t>
  </si>
  <si>
    <t>I alt:</t>
  </si>
  <si>
    <t>Undervisningstillæg o. 750 t</t>
  </si>
  <si>
    <t>Klasselærertillæg</t>
  </si>
  <si>
    <t>TR tillæg</t>
  </si>
  <si>
    <t>AMR tillæg</t>
  </si>
  <si>
    <t>TR suppleant tillæg</t>
  </si>
  <si>
    <t>Undervisningsvejledertillæg</t>
  </si>
  <si>
    <t>*hvis man udfører funktionen</t>
  </si>
  <si>
    <t>Undervisningsvejleder*</t>
  </si>
  <si>
    <t>o. 12 års erfaring</t>
  </si>
  <si>
    <t>1 løntrin</t>
  </si>
  <si>
    <t>Undervisningstillæg 751 timer - (beløb pr. time)</t>
  </si>
  <si>
    <t>Undervisningstillæg 836 timer - (beløb pr. time)</t>
  </si>
  <si>
    <t>kr. pr. måned</t>
  </si>
  <si>
    <t>Konvert. arb.tid - 1 løntrin</t>
  </si>
  <si>
    <t xml:space="preserve">Tiltræk. og fasth. - 2 løntrin </t>
  </si>
  <si>
    <t>Anciennitettillæg - 4 løntrin</t>
  </si>
  <si>
    <t>Anciennitettillæg - 9 løntrin</t>
  </si>
  <si>
    <t>Hertil kommer evt. andre tillæg eller løntrin f.eks:</t>
  </si>
  <si>
    <t>Timelønnede</t>
  </si>
  <si>
    <t>Timeløn for ansatte ved undervisning for børn:</t>
  </si>
  <si>
    <t>Uddannet børnehaveklasseleder</t>
  </si>
  <si>
    <t xml:space="preserve">Timelønnede betales for det faktiske antal timer - dog minimum 2 timer. </t>
  </si>
  <si>
    <t xml:space="preserve">Undervisertillæg samt undervisningstillæg (normalklasser)    </t>
  </si>
  <si>
    <t>Ikke-læreruddannede</t>
  </si>
  <si>
    <t xml:space="preserve">kr. pr. klokketime på årsbasis, udbetales månedsvist - se eksempel under 'Undervisertillæg' </t>
  </si>
  <si>
    <t>Løntrin 31 + 3000* kr. årligt</t>
  </si>
  <si>
    <t>Løntrin 28 + 2000* kr. årligt</t>
  </si>
  <si>
    <t>Løntrin 31 + 4 trin + 3000* kr. årligt</t>
  </si>
  <si>
    <t>Løntrin 31 + 9 trin + 10000* kr. årligt</t>
  </si>
  <si>
    <t xml:space="preserve">Løntrin 31 + 9 trin </t>
  </si>
  <si>
    <t>Løntrin 31 + 2 trin + 3000* kr. årligt</t>
  </si>
  <si>
    <t>Løntrin 31 + 4 trin</t>
  </si>
  <si>
    <t>Løntrin 31 + 6 trin</t>
  </si>
  <si>
    <t>Løntrin 28 + 3 trin + 2000* kr. årligt</t>
  </si>
  <si>
    <t>Løntrin 28 + 5 trin + 7000* kr. årligt</t>
  </si>
  <si>
    <t xml:space="preserve">Løntrin 28 + 5 trin </t>
  </si>
  <si>
    <t>Løntrin 36</t>
  </si>
  <si>
    <t>Ansatte på Anciennitetsløn (tj.m.ansatte og '93 gruppen)</t>
  </si>
  <si>
    <t>Anciennitetslønnede</t>
  </si>
  <si>
    <t>Stillingstillæg (13000)</t>
  </si>
  <si>
    <t>Løntrin for ekstra uddannelse</t>
  </si>
  <si>
    <t>Tillæg for ekstra uddannelse</t>
  </si>
  <si>
    <t>Hertil kommer evt. andre tillæg f.eks:</t>
  </si>
  <si>
    <t>Uddannede lærere</t>
  </si>
  <si>
    <t>Uddannede børnehaveklasseledere</t>
  </si>
  <si>
    <t>Anciennitetslønnede børnehaveklasseledere</t>
  </si>
  <si>
    <t>Grundløn trin 28</t>
  </si>
  <si>
    <t>Anciennitettillæg - 3 løntrin</t>
  </si>
  <si>
    <t>Anciennitettillæg - 5 løntrin</t>
  </si>
  <si>
    <t>Undervisertillæg (u. 835 t)</t>
  </si>
  <si>
    <t>Grundløn trin 42</t>
  </si>
  <si>
    <t>Løntrin 42 + 7000* kr. + 13000* kr. årligt</t>
  </si>
  <si>
    <t>Trintillæg O.15</t>
  </si>
  <si>
    <t>Tillæg for fx ekstra uddannelse</t>
  </si>
  <si>
    <t>Anciennitetsstillæg-lærer (10000)</t>
  </si>
  <si>
    <t>Anciennitetsstillæg-bhvkl (7000)</t>
  </si>
  <si>
    <t>beløbet afhænger af hvor man er i lønforløb - typisk ml. 450 kr. og 750 kr. pr. måned</t>
  </si>
  <si>
    <t>Undervisningstillæg o. 835 t</t>
  </si>
  <si>
    <t>Grundløn trin 36</t>
  </si>
  <si>
    <t>Anciennitettillæg - 2 løntrin</t>
  </si>
  <si>
    <t>Anciennitettillæg - 6 løntrin</t>
  </si>
  <si>
    <t>(tjenestemænd og 93'gruppen)</t>
  </si>
  <si>
    <t>Lejrskoletillæg, hverdage</t>
  </si>
  <si>
    <t>Lejrskoletillæg, lør-søn-helligdage</t>
  </si>
  <si>
    <t>pr. dag</t>
  </si>
  <si>
    <t>Grundlønstillæg-lærer (3000)</t>
  </si>
  <si>
    <t>Grundlønstillæg (3000)</t>
  </si>
  <si>
    <t>Funktionstillæg - 3 løntrin</t>
  </si>
  <si>
    <t>Kvalifikationstillæg - 5 løntrin</t>
  </si>
  <si>
    <t>Vejlederuddannelse - 1 løntrin</t>
  </si>
  <si>
    <t>Anciennitetsstillæg (10000)</t>
  </si>
  <si>
    <t>Grundløn trin 45</t>
  </si>
  <si>
    <t>kvalifikationstillæg - 3 løntrin</t>
  </si>
  <si>
    <t>Grundlønstillæg (12.000)</t>
  </si>
  <si>
    <t xml:space="preserve">Grundlønstillæg (3000) </t>
  </si>
  <si>
    <t xml:space="preserve">I alt: </t>
  </si>
  <si>
    <t>(uden vejleder udd.)</t>
  </si>
  <si>
    <t>(med vejleder udd.)</t>
  </si>
  <si>
    <t>Ved 12 års erfaring</t>
  </si>
  <si>
    <t xml:space="preserve">som lærer/UUvejleder </t>
  </si>
  <si>
    <t>Ved 0-12 års erfaring</t>
  </si>
  <si>
    <t>som lærer/UUvejleder</t>
  </si>
  <si>
    <t xml:space="preserve">Efter 4 års ansættelse </t>
  </si>
  <si>
    <t>som konsulent</t>
  </si>
  <si>
    <t xml:space="preserve">- dog kun for erfaring, undervisertillæg samt evt. anden relevant kvalifikation. </t>
  </si>
  <si>
    <t>UU-konsulenter</t>
  </si>
  <si>
    <t>UU-vejledere</t>
  </si>
  <si>
    <t>Grundløn trin 44</t>
  </si>
  <si>
    <t>Kvalifikationstillæg (15.000)</t>
  </si>
  <si>
    <t>Grundlønstillæg (7000)</t>
  </si>
  <si>
    <t>Lønforløb - lærere og bhv.kl. ledere</t>
  </si>
  <si>
    <t>Uden autorisation</t>
  </si>
  <si>
    <t xml:space="preserve">Med autorisation og </t>
  </si>
  <si>
    <t>2 års erfaring herefter</t>
  </si>
  <si>
    <t>Med autorisation og</t>
  </si>
  <si>
    <t>4 års erfaring herefter</t>
  </si>
  <si>
    <t>Skolepsykologer, trin 44</t>
  </si>
  <si>
    <r>
      <t xml:space="preserve">som vejleder (se </t>
    </r>
    <r>
      <rPr>
        <b/>
        <sz val="10"/>
        <color theme="1"/>
        <rFont val="Calibri"/>
        <family val="2"/>
      </rPr>
      <t>↑</t>
    </r>
    <r>
      <rPr>
        <b/>
        <sz val="10"/>
        <color theme="1"/>
        <rFont val="Verdana"/>
        <family val="2"/>
      </rPr>
      <t>)</t>
    </r>
  </si>
  <si>
    <t>Grundlønstillæg (12000)</t>
  </si>
  <si>
    <t>Kvalifikationstillæg (20000)</t>
  </si>
  <si>
    <t>0-4 års ansættelse</t>
  </si>
  <si>
    <t>Skolekonsulenter, trin 45</t>
  </si>
  <si>
    <t>Ved undervisning på specialskoler</t>
  </si>
  <si>
    <t>ydes der særlige undervisningstillæg</t>
  </si>
  <si>
    <t>se fanen "Specialundervisning"</t>
  </si>
  <si>
    <t xml:space="preserve"> kr. pr. måned*</t>
  </si>
  <si>
    <t>*Hvis man kommer fra stilling som uddannet lærer med højere lønniveau, er der mulighed for personligt tillæg</t>
  </si>
  <si>
    <t>Autorisationstillæg</t>
  </si>
  <si>
    <t>Kvalifikationstillæg (6500)</t>
  </si>
  <si>
    <t>Funktionstillæg (7000)</t>
  </si>
  <si>
    <t>efter 6 års ansættelse</t>
  </si>
  <si>
    <t>efter 8 års ansættelse</t>
  </si>
  <si>
    <t>Anciennitettillæg - 1 løntrin</t>
  </si>
  <si>
    <t>Tale/høre-lærer, trin 31</t>
  </si>
  <si>
    <t>0-2 års ansættelse</t>
  </si>
  <si>
    <t>2-4 års ansættelse</t>
  </si>
  <si>
    <t xml:space="preserve">Grundløn trin 31 </t>
  </si>
  <si>
    <t>Funktionsløn (trin 32-33)</t>
  </si>
  <si>
    <t>Kvalifikationsløn (trin 34-39)</t>
  </si>
  <si>
    <t>Tale/hørekonsulenter, trin 45</t>
  </si>
  <si>
    <t>efter 4 års ansættelse</t>
  </si>
  <si>
    <t xml:space="preserve">Tale/hørekonsulenter, trin 44 </t>
  </si>
  <si>
    <t>Grundlønstillæg (5500)</t>
  </si>
  <si>
    <t>Grundlønstillæg-bhvkl (4000/4000/2000/2000)</t>
  </si>
  <si>
    <t>beløbet afhænger af hvor man er i lønforløb - typisk ml. 440 kr. og 810 kr. pr. måned</t>
  </si>
  <si>
    <t>Specielt for Slagelse kommune</t>
  </si>
  <si>
    <t>Konsulenter CSU</t>
  </si>
  <si>
    <t>Specialkompetencer - 1 løntrin</t>
  </si>
  <si>
    <t>Relevant kompetence-udd.</t>
  </si>
  <si>
    <t>efter 12 års ansættelse</t>
  </si>
  <si>
    <t>Anciennitettillæg (6700)</t>
  </si>
  <si>
    <t xml:space="preserve">Anciennitettillæg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</si>
</sst>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kr.&quot;\ #,##0.00"/>
    <numFmt numFmtId="165" formatCode="#,##0.00_ ;\-#,##0.00\ "/>
    <numFmt numFmtId="166" formatCode="#,##0.000000000\ &quot;kr.&quot;"/>
    <numFmt numFmtId="167" formatCode="#,##0.00\ &quot;kr.&quot;"/>
  </numFmts>
  <fonts count="13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2"/>
      <name val="TimesNewRomanPS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b/>
      <sz val="10"/>
      <color theme="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0" fontId="0" fillId="2" borderId="1" xfId="0" applyFill="1" applyBorder="1"/>
    <xf numFmtId="164" fontId="2" fillId="2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4" borderId="1" xfId="0" applyFill="1" applyBorder="1"/>
    <xf numFmtId="164" fontId="0" fillId="2" borderId="1" xfId="0" applyNumberFormat="1" applyFill="1" applyBorder="1"/>
    <xf numFmtId="164" fontId="0" fillId="0" borderId="0" xfId="0" applyNumberFormat="1"/>
    <xf numFmtId="0" fontId="4" fillId="0" borderId="0" xfId="0" applyFont="1"/>
    <xf numFmtId="164" fontId="0" fillId="4" borderId="1" xfId="0" applyNumberFormat="1" applyFill="1" applyBorder="1"/>
    <xf numFmtId="164" fontId="0" fillId="5" borderId="1" xfId="0" applyNumberFormat="1" applyFill="1" applyBorder="1"/>
    <xf numFmtId="0" fontId="0" fillId="5" borderId="1" xfId="0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4" borderId="6" xfId="0" applyFont="1" applyFill="1" applyBorder="1"/>
    <xf numFmtId="164" fontId="2" fillId="0" borderId="0" xfId="0" applyNumberFormat="1" applyFont="1"/>
    <xf numFmtId="0" fontId="3" fillId="6" borderId="1" xfId="0" applyFont="1" applyFill="1" applyBorder="1"/>
    <xf numFmtId="164" fontId="3" fillId="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0" applyFont="1"/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/>
    <xf numFmtId="0" fontId="2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9" borderId="1" xfId="0" applyFill="1" applyBorder="1"/>
    <xf numFmtId="0" fontId="3" fillId="10" borderId="1" xfId="0" applyFont="1" applyFill="1" applyBorder="1"/>
    <xf numFmtId="0" fontId="0" fillId="10" borderId="1" xfId="0" applyFill="1" applyBorder="1"/>
    <xf numFmtId="164" fontId="0" fillId="10" borderId="1" xfId="0" applyNumberFormat="1" applyFill="1" applyBorder="1"/>
    <xf numFmtId="0" fontId="3" fillId="6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49" fontId="0" fillId="0" borderId="0" xfId="0" applyNumberFormat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0" fillId="7" borderId="1" xfId="0" applyFill="1" applyBorder="1"/>
    <xf numFmtId="0" fontId="3" fillId="9" borderId="7" xfId="0" applyFont="1" applyFill="1" applyBorder="1"/>
    <xf numFmtId="0" fontId="0" fillId="9" borderId="6" xfId="0" applyFill="1" applyBorder="1"/>
    <xf numFmtId="0" fontId="0" fillId="9" borderId="5" xfId="0" applyFill="1" applyBorder="1"/>
    <xf numFmtId="49" fontId="0" fillId="9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7" borderId="1" xfId="0" applyFont="1" applyFill="1" applyBorder="1"/>
    <xf numFmtId="164" fontId="0" fillId="0" borderId="0" xfId="0" applyNumberFormat="1" applyAlignment="1">
      <alignment horizontal="center"/>
    </xf>
    <xf numFmtId="0" fontId="0" fillId="9" borderId="8" xfId="0" applyFill="1" applyBorder="1"/>
    <xf numFmtId="0" fontId="2" fillId="2" borderId="7" xfId="0" applyFont="1" applyFill="1" applyBorder="1"/>
    <xf numFmtId="164" fontId="0" fillId="7" borderId="1" xfId="0" applyNumberFormat="1" applyFill="1" applyBorder="1"/>
    <xf numFmtId="0" fontId="2" fillId="8" borderId="1" xfId="0" applyFont="1" applyFill="1" applyBorder="1"/>
    <xf numFmtId="0" fontId="2" fillId="10" borderId="1" xfId="0" applyFont="1" applyFill="1" applyBorder="1"/>
    <xf numFmtId="0" fontId="3" fillId="11" borderId="1" xfId="0" applyFont="1" applyFill="1" applyBorder="1" applyAlignment="1">
      <alignment wrapText="1"/>
    </xf>
    <xf numFmtId="0" fontId="3" fillId="11" borderId="1" xfId="0" applyFont="1" applyFill="1" applyBorder="1"/>
    <xf numFmtId="0" fontId="0" fillId="11" borderId="1" xfId="0" applyFill="1" applyBorder="1"/>
    <xf numFmtId="164" fontId="0" fillId="11" borderId="1" xfId="0" applyNumberFormat="1" applyFill="1" applyBorder="1"/>
    <xf numFmtId="164" fontId="3" fillId="11" borderId="1" xfId="0" applyNumberFormat="1" applyFont="1" applyFill="1" applyBorder="1"/>
    <xf numFmtId="0" fontId="3" fillId="6" borderId="8" xfId="0" applyFont="1" applyFill="1" applyBorder="1"/>
    <xf numFmtId="0" fontId="0" fillId="6" borderId="7" xfId="0" applyFill="1" applyBorder="1" applyAlignment="1">
      <alignment wrapText="1"/>
    </xf>
    <xf numFmtId="0" fontId="0" fillId="6" borderId="7" xfId="0" applyFill="1" applyBorder="1" applyAlignment="1">
      <alignment horizontal="left"/>
    </xf>
    <xf numFmtId="0" fontId="3" fillId="6" borderId="6" xfId="0" applyFont="1" applyFill="1" applyBorder="1"/>
    <xf numFmtId="164" fontId="0" fillId="6" borderId="5" xfId="0" applyNumberFormat="1" applyFill="1" applyBorder="1"/>
    <xf numFmtId="0" fontId="0" fillId="10" borderId="1" xfId="0" applyFill="1" applyBorder="1" applyAlignment="1">
      <alignment wrapText="1"/>
    </xf>
    <xf numFmtId="164" fontId="3" fillId="7" borderId="1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4" borderId="7" xfId="0" applyFill="1" applyBorder="1" applyAlignment="1">
      <alignment wrapText="1"/>
    </xf>
    <xf numFmtId="0" fontId="0" fillId="4" borderId="7" xfId="0" applyFill="1" applyBorder="1" applyAlignment="1">
      <alignment horizontal="left"/>
    </xf>
    <xf numFmtId="0" fontId="0" fillId="5" borderId="7" xfId="0" applyFill="1" applyBorder="1" applyAlignment="1">
      <alignment wrapText="1"/>
    </xf>
    <xf numFmtId="0" fontId="0" fillId="5" borderId="7" xfId="0" applyFill="1" applyBorder="1" applyAlignment="1">
      <alignment horizontal="left"/>
    </xf>
    <xf numFmtId="0" fontId="3" fillId="5" borderId="6" xfId="0" applyFont="1" applyFill="1" applyBorder="1"/>
    <xf numFmtId="39" fontId="8" fillId="0" borderId="0" xfId="0" applyNumberFormat="1" applyFont="1"/>
    <xf numFmtId="0" fontId="9" fillId="0" borderId="0" xfId="0" applyFont="1"/>
    <xf numFmtId="0" fontId="10" fillId="0" borderId="0" xfId="0" applyFont="1"/>
    <xf numFmtId="0" fontId="3" fillId="0" borderId="10" xfId="0" applyFont="1" applyBorder="1"/>
    <xf numFmtId="0" fontId="3" fillId="0" borderId="9" xfId="0" applyFont="1" applyBorder="1"/>
    <xf numFmtId="2" fontId="0" fillId="13" borderId="11" xfId="0" applyNumberFormat="1" applyFill="1" applyBorder="1"/>
    <xf numFmtId="0" fontId="0" fillId="14" borderId="0" xfId="0" quotePrefix="1" applyFill="1"/>
    <xf numFmtId="2" fontId="0" fillId="14" borderId="0" xfId="0" applyNumberFormat="1" applyFill="1"/>
    <xf numFmtId="0" fontId="0" fillId="14" borderId="0" xfId="0" applyFill="1"/>
    <xf numFmtId="2" fontId="0" fillId="14" borderId="8" xfId="0" applyNumberFormat="1" applyFill="1" applyBorder="1"/>
    <xf numFmtId="2" fontId="0" fillId="14" borderId="12" xfId="0" applyNumberFormat="1" applyFill="1" applyBorder="1"/>
    <xf numFmtId="0" fontId="0" fillId="14" borderId="5" xfId="0" applyFill="1" applyBorder="1" applyAlignment="1">
      <alignment horizontal="right"/>
    </xf>
    <xf numFmtId="39" fontId="8" fillId="0" borderId="0" xfId="1" applyNumberFormat="1" applyFont="1"/>
    <xf numFmtId="164" fontId="0" fillId="11" borderId="7" xfId="0" applyNumberFormat="1" applyFill="1" applyBorder="1"/>
    <xf numFmtId="0" fontId="0" fillId="0" borderId="13" xfId="0" applyBorder="1"/>
    <xf numFmtId="0" fontId="3" fillId="11" borderId="7" xfId="0" applyFont="1" applyFill="1" applyBorder="1"/>
    <xf numFmtId="0" fontId="3" fillId="0" borderId="5" xfId="0" applyFont="1" applyBorder="1"/>
    <xf numFmtId="0" fontId="0" fillId="12" borderId="12" xfId="0" applyFill="1" applyBorder="1"/>
    <xf numFmtId="0" fontId="0" fillId="13" borderId="1" xfId="0" applyFill="1" applyBorder="1"/>
    <xf numFmtId="0" fontId="0" fillId="12" borderId="8" xfId="0" applyFill="1" applyBorder="1"/>
    <xf numFmtId="0" fontId="0" fillId="12" borderId="5" xfId="0" applyFill="1" applyBorder="1"/>
    <xf numFmtId="0" fontId="3" fillId="0" borderId="14" xfId="0" applyFont="1" applyBorder="1"/>
    <xf numFmtId="0" fontId="0" fillId="14" borderId="13" xfId="0" quotePrefix="1" applyFill="1" applyBorder="1"/>
    <xf numFmtId="2" fontId="0" fillId="14" borderId="13" xfId="0" applyNumberFormat="1" applyFill="1" applyBorder="1"/>
    <xf numFmtId="0" fontId="0" fillId="14" borderId="13" xfId="0" applyFill="1" applyBorder="1"/>
    <xf numFmtId="2" fontId="0" fillId="13" borderId="7" xfId="0" applyNumberFormat="1" applyFill="1" applyBorder="1"/>
    <xf numFmtId="0" fontId="0" fillId="14" borderId="12" xfId="0" quotePrefix="1" applyFill="1" applyBorder="1"/>
    <xf numFmtId="0" fontId="0" fillId="14" borderId="12" xfId="0" applyFill="1" applyBorder="1"/>
    <xf numFmtId="2" fontId="0" fillId="13" borderId="1" xfId="0" applyNumberFormat="1" applyFill="1" applyBorder="1"/>
    <xf numFmtId="0" fontId="0" fillId="15" borderId="1" xfId="0" applyFill="1" applyBorder="1"/>
    <xf numFmtId="2" fontId="0" fillId="15" borderId="1" xfId="0" applyNumberFormat="1" applyFill="1" applyBorder="1"/>
    <xf numFmtId="0" fontId="0" fillId="7" borderId="12" xfId="0" applyFill="1" applyBorder="1"/>
    <xf numFmtId="0" fontId="0" fillId="8" borderId="12" xfId="0" applyFill="1" applyBorder="1"/>
    <xf numFmtId="0" fontId="0" fillId="7" borderId="12" xfId="0" quotePrefix="1" applyFill="1" applyBorder="1"/>
    <xf numFmtId="2" fontId="0" fillId="7" borderId="12" xfId="0" applyNumberFormat="1" applyFill="1" applyBorder="1"/>
    <xf numFmtId="2" fontId="0" fillId="7" borderId="8" xfId="0" applyNumberFormat="1" applyFill="1" applyBorder="1"/>
    <xf numFmtId="2" fontId="0" fillId="7" borderId="5" xfId="0" applyNumberFormat="1" applyFill="1" applyBorder="1" applyAlignment="1">
      <alignment horizontal="right"/>
    </xf>
    <xf numFmtId="0" fontId="0" fillId="2" borderId="8" xfId="0" applyFill="1" applyBorder="1"/>
    <xf numFmtId="0" fontId="0" fillId="2" borderId="12" xfId="0" applyFill="1" applyBorder="1"/>
    <xf numFmtId="0" fontId="0" fillId="2" borderId="5" xfId="0" applyFill="1" applyBorder="1"/>
    <xf numFmtId="0" fontId="0" fillId="8" borderId="8" xfId="0" applyFill="1" applyBorder="1"/>
    <xf numFmtId="0" fontId="0" fillId="8" borderId="5" xfId="0" applyFill="1" applyBorder="1"/>
    <xf numFmtId="0" fontId="0" fillId="17" borderId="0" xfId="0" quotePrefix="1" applyFill="1"/>
    <xf numFmtId="0" fontId="0" fillId="17" borderId="13" xfId="0" quotePrefix="1" applyFill="1" applyBorder="1"/>
    <xf numFmtId="0" fontId="0" fillId="17" borderId="12" xfId="0" quotePrefix="1" applyFill="1" applyBorder="1"/>
    <xf numFmtId="2" fontId="0" fillId="17" borderId="0" xfId="0" applyNumberFormat="1" applyFill="1"/>
    <xf numFmtId="2" fontId="0" fillId="17" borderId="13" xfId="0" applyNumberFormat="1" applyFill="1" applyBorder="1"/>
    <xf numFmtId="2" fontId="0" fillId="17" borderId="12" xfId="0" applyNumberFormat="1" applyFill="1" applyBorder="1"/>
    <xf numFmtId="0" fontId="0" fillId="17" borderId="0" xfId="0" applyFill="1"/>
    <xf numFmtId="0" fontId="0" fillId="17" borderId="13" xfId="0" applyFill="1" applyBorder="1"/>
    <xf numFmtId="0" fontId="0" fillId="17" borderId="12" xfId="0" applyFill="1" applyBorder="1"/>
    <xf numFmtId="2" fontId="0" fillId="17" borderId="8" xfId="0" applyNumberFormat="1" applyFill="1" applyBorder="1"/>
    <xf numFmtId="0" fontId="0" fillId="17" borderId="5" xfId="0" applyFill="1" applyBorder="1" applyAlignment="1">
      <alignment horizontal="right"/>
    </xf>
    <xf numFmtId="0" fontId="0" fillId="16" borderId="1" xfId="0" applyFill="1" applyBorder="1"/>
    <xf numFmtId="2" fontId="0" fillId="16" borderId="11" xfId="0" applyNumberFormat="1" applyFill="1" applyBorder="1"/>
    <xf numFmtId="2" fontId="0" fillId="16" borderId="7" xfId="0" applyNumberFormat="1" applyFill="1" applyBorder="1"/>
    <xf numFmtId="2" fontId="0" fillId="16" borderId="1" xfId="0" applyNumberFormat="1" applyFill="1" applyBorder="1"/>
    <xf numFmtId="164" fontId="4" fillId="2" borderId="1" xfId="0" applyNumberFormat="1" applyFont="1" applyFill="1" applyBorder="1" applyAlignment="1">
      <alignment horizontal="right"/>
    </xf>
    <xf numFmtId="0" fontId="3" fillId="0" borderId="15" xfId="0" applyFont="1" applyBorder="1"/>
    <xf numFmtId="0" fontId="0" fillId="8" borderId="15" xfId="0" applyFill="1" applyBorder="1"/>
    <xf numFmtId="0" fontId="0" fillId="8" borderId="16" xfId="0" applyFill="1" applyBorder="1"/>
    <xf numFmtId="0" fontId="0" fillId="7" borderId="8" xfId="0" applyFill="1" applyBorder="1"/>
    <xf numFmtId="0" fontId="0" fillId="15" borderId="6" xfId="0" applyFill="1" applyBorder="1"/>
    <xf numFmtId="0" fontId="0" fillId="7" borderId="17" xfId="0" applyFill="1" applyBorder="1"/>
    <xf numFmtId="0" fontId="0" fillId="7" borderId="0" xfId="0" applyFill="1"/>
    <xf numFmtId="2" fontId="0" fillId="7" borderId="5" xfId="0" applyNumberFormat="1" applyFill="1" applyBorder="1"/>
    <xf numFmtId="0" fontId="0" fillId="0" borderId="15" xfId="0" applyBorder="1"/>
    <xf numFmtId="0" fontId="0" fillId="0" borderId="0" xfId="0" quotePrefix="1"/>
    <xf numFmtId="0" fontId="3" fillId="0" borderId="12" xfId="0" applyFont="1" applyBorder="1"/>
    <xf numFmtId="0" fontId="0" fillId="10" borderId="15" xfId="0" applyFill="1" applyBorder="1"/>
    <xf numFmtId="0" fontId="0" fillId="20" borderId="6" xfId="0" applyFill="1" applyBorder="1"/>
    <xf numFmtId="0" fontId="0" fillId="10" borderId="16" xfId="0" applyFill="1" applyBorder="1"/>
    <xf numFmtId="2" fontId="0" fillId="22" borderId="8" xfId="0" applyNumberFormat="1" applyFill="1" applyBorder="1"/>
    <xf numFmtId="2" fontId="0" fillId="22" borderId="12" xfId="0" applyNumberFormat="1" applyFill="1" applyBorder="1"/>
    <xf numFmtId="2" fontId="0" fillId="20" borderId="1" xfId="0" applyNumberFormat="1" applyFill="1" applyBorder="1"/>
    <xf numFmtId="0" fontId="0" fillId="9" borderId="15" xfId="0" applyFill="1" applyBorder="1"/>
    <xf numFmtId="0" fontId="0" fillId="21" borderId="6" xfId="0" applyFill="1" applyBorder="1"/>
    <xf numFmtId="0" fontId="0" fillId="9" borderId="16" xfId="0" applyFill="1" applyBorder="1"/>
    <xf numFmtId="2" fontId="0" fillId="19" borderId="8" xfId="0" applyNumberFormat="1" applyFill="1" applyBorder="1"/>
    <xf numFmtId="2" fontId="0" fillId="19" borderId="12" xfId="0" applyNumberFormat="1" applyFill="1" applyBorder="1"/>
    <xf numFmtId="2" fontId="0" fillId="21" borderId="1" xfId="0" applyNumberFormat="1" applyFill="1" applyBorder="1"/>
    <xf numFmtId="0" fontId="0" fillId="16" borderId="18" xfId="0" applyFill="1" applyBorder="1"/>
    <xf numFmtId="0" fontId="0" fillId="16" borderId="17" xfId="0" applyFill="1" applyBorder="1"/>
    <xf numFmtId="0" fontId="0" fillId="16" borderId="16" xfId="0" applyFill="1" applyBorder="1"/>
    <xf numFmtId="0" fontId="0" fillId="16" borderId="13" xfId="0" applyFill="1" applyBorder="1"/>
    <xf numFmtId="0" fontId="0" fillId="16" borderId="0" xfId="0" applyFill="1"/>
    <xf numFmtId="0" fontId="0" fillId="16" borderId="15" xfId="0" applyFill="1" applyBorder="1"/>
    <xf numFmtId="0" fontId="0" fillId="16" borderId="14" xfId="0" applyFill="1" applyBorder="1"/>
    <xf numFmtId="0" fontId="0" fillId="16" borderId="9" xfId="0" applyFill="1" applyBorder="1"/>
    <xf numFmtId="0" fontId="0" fillId="16" borderId="10" xfId="0" applyFill="1" applyBorder="1"/>
    <xf numFmtId="2" fontId="0" fillId="14" borderId="0" xfId="0" quotePrefix="1" applyNumberFormat="1" applyFill="1"/>
    <xf numFmtId="2" fontId="0" fillId="14" borderId="13" xfId="0" quotePrefix="1" applyNumberFormat="1" applyFill="1" applyBorder="1"/>
    <xf numFmtId="2" fontId="0" fillId="14" borderId="12" xfId="0" quotePrefix="1" applyNumberFormat="1" applyFill="1" applyBorder="1"/>
    <xf numFmtId="165" fontId="0" fillId="14" borderId="12" xfId="0" applyNumberFormat="1" applyFill="1" applyBorder="1"/>
    <xf numFmtId="2" fontId="0" fillId="15" borderId="9" xfId="0" applyNumberFormat="1" applyFill="1" applyBorder="1"/>
    <xf numFmtId="2" fontId="0" fillId="7" borderId="0" xfId="0" applyNumberFormat="1" applyFill="1"/>
    <xf numFmtId="2" fontId="0" fillId="15" borderId="5" xfId="0" applyNumberFormat="1" applyFill="1" applyBorder="1"/>
    <xf numFmtId="0" fontId="0" fillId="15" borderId="10" xfId="0" applyFill="1" applyBorder="1"/>
    <xf numFmtId="166" fontId="0" fillId="0" borderId="0" xfId="0" applyNumberFormat="1"/>
    <xf numFmtId="167" fontId="0" fillId="0" borderId="0" xfId="0" applyNumberFormat="1"/>
    <xf numFmtId="0" fontId="0" fillId="9" borderId="12" xfId="0" applyFill="1" applyBorder="1"/>
    <xf numFmtId="0" fontId="0" fillId="2" borderId="15" xfId="0" applyFill="1" applyBorder="1"/>
    <xf numFmtId="2" fontId="0" fillId="17" borderId="15" xfId="0" applyNumberFormat="1" applyFill="1" applyBorder="1"/>
    <xf numFmtId="2" fontId="0" fillId="16" borderId="6" xfId="0" applyNumberFormat="1" applyFill="1" applyBorder="1"/>
    <xf numFmtId="0" fontId="0" fillId="2" borderId="16" xfId="0" applyFill="1" applyBorder="1"/>
    <xf numFmtId="0" fontId="0" fillId="16" borderId="6" xfId="0" applyFill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18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8" xfId="0" applyFont="1" applyBorder="1"/>
    <xf numFmtId="0" fontId="3" fillId="0" borderId="16" xfId="0" applyFont="1" applyBorder="1"/>
    <xf numFmtId="0" fontId="3" fillId="0" borderId="18" xfId="0" applyFont="1" applyBorder="1"/>
    <xf numFmtId="0" fontId="0" fillId="0" borderId="16" xfId="0" applyBorder="1"/>
    <xf numFmtId="0" fontId="0" fillId="0" borderId="6" xfId="0" applyBorder="1"/>
    <xf numFmtId="0" fontId="3" fillId="0" borderId="6" xfId="0" applyFont="1" applyBorder="1"/>
    <xf numFmtId="0" fontId="2" fillId="0" borderId="7" xfId="0" applyFont="1" applyBorder="1"/>
    <xf numFmtId="0" fontId="3" fillId="0" borderId="2" xfId="0" applyFont="1" applyBorder="1"/>
    <xf numFmtId="0" fontId="3" fillId="3" borderId="2" xfId="0" applyFont="1" applyFill="1" applyBorder="1"/>
    <xf numFmtId="0" fontId="2" fillId="10" borderId="1" xfId="0" applyFont="1" applyFill="1" applyBorder="1" applyAlignment="1">
      <alignment vertical="center" wrapText="1"/>
    </xf>
    <xf numFmtId="0" fontId="0" fillId="4" borderId="19" xfId="0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64" fontId="2" fillId="4" borderId="22" xfId="0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64" fontId="2" fillId="4" borderId="24" xfId="0" applyNumberFormat="1" applyFont="1" applyFill="1" applyBorder="1" applyAlignment="1">
      <alignment horizontal="center"/>
    </xf>
    <xf numFmtId="0" fontId="3" fillId="4" borderId="25" xfId="0" applyFont="1" applyFill="1" applyBorder="1"/>
    <xf numFmtId="0" fontId="3" fillId="4" borderId="4" xfId="0" applyFont="1" applyFill="1" applyBorder="1"/>
    <xf numFmtId="164" fontId="11" fillId="6" borderId="1" xfId="0" applyNumberFormat="1" applyFont="1" applyFill="1" applyBorder="1"/>
    <xf numFmtId="14" fontId="9" fillId="0" borderId="0" xfId="0" applyNumberFormat="1" applyFont="1"/>
    <xf numFmtId="2" fontId="0" fillId="19" borderId="0" xfId="0" applyNumberFormat="1" applyFill="1"/>
    <xf numFmtId="2" fontId="0" fillId="15" borderId="12" xfId="0" applyNumberFormat="1" applyFill="1" applyBorder="1"/>
    <xf numFmtId="0" fontId="0" fillId="15" borderId="13" xfId="0" applyFill="1" applyBorder="1"/>
    <xf numFmtId="0" fontId="0" fillId="15" borderId="15" xfId="0" applyFill="1" applyBorder="1"/>
    <xf numFmtId="2" fontId="0" fillId="15" borderId="15" xfId="0" applyNumberFormat="1" applyFill="1" applyBorder="1"/>
    <xf numFmtId="0" fontId="0" fillId="15" borderId="7" xfId="0" applyFill="1" applyBorder="1"/>
    <xf numFmtId="2" fontId="0" fillId="8" borderId="5" xfId="0" applyNumberFormat="1" applyFill="1" applyBorder="1"/>
    <xf numFmtId="0" fontId="0" fillId="15" borderId="18" xfId="0" applyFill="1" applyBorder="1"/>
    <xf numFmtId="0" fontId="0" fillId="15" borderId="16" xfId="0" applyFill="1" applyBorder="1"/>
    <xf numFmtId="2" fontId="0" fillId="15" borderId="13" xfId="0" applyNumberFormat="1" applyFill="1" applyBorder="1"/>
    <xf numFmtId="0" fontId="0" fillId="15" borderId="14" xfId="0" applyFill="1" applyBorder="1"/>
    <xf numFmtId="2" fontId="0" fillId="15" borderId="10" xfId="0" applyNumberFormat="1" applyFill="1" applyBorder="1"/>
    <xf numFmtId="0" fontId="0" fillId="15" borderId="8" xfId="0" applyFill="1" applyBorder="1"/>
    <xf numFmtId="0" fontId="0" fillId="15" borderId="12" xfId="0" applyFill="1" applyBorder="1"/>
    <xf numFmtId="0" fontId="0" fillId="15" borderId="5" xfId="0" applyFill="1" applyBorder="1"/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18" borderId="2" xfId="0" applyFont="1" applyFill="1" applyBorder="1" applyAlignment="1">
      <alignment horizontal="left"/>
    </xf>
    <xf numFmtId="0" fontId="3" fillId="18" borderId="3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B36" sqref="B36"/>
    </sheetView>
  </sheetViews>
  <sheetFormatPr defaultRowHeight="12.75"/>
  <cols>
    <col min="1" max="1" width="31.625" customWidth="1"/>
    <col min="2" max="2" width="17.875" bestFit="1" customWidth="1"/>
    <col min="3" max="3" width="15.375" customWidth="1"/>
    <col min="4" max="4" width="16.25" customWidth="1"/>
    <col min="5" max="5" width="16.375" customWidth="1"/>
  </cols>
  <sheetData>
    <row r="1" spans="1:9" ht="18">
      <c r="B1" s="210">
        <f>Lønforløb!C1</f>
        <v>45200</v>
      </c>
    </row>
    <row r="2" spans="1:9">
      <c r="A2" s="191" t="s">
        <v>120</v>
      </c>
      <c r="C2" s="22"/>
    </row>
    <row r="3" spans="1:9">
      <c r="A3" s="96" t="s">
        <v>75</v>
      </c>
      <c r="B3" s="186" t="s">
        <v>69</v>
      </c>
      <c r="C3" s="186" t="s">
        <v>70</v>
      </c>
      <c r="D3" s="186" t="s">
        <v>71</v>
      </c>
      <c r="E3" s="186" t="s">
        <v>85</v>
      </c>
    </row>
    <row r="4" spans="1:9">
      <c r="A4" s="97" t="s">
        <v>72</v>
      </c>
      <c r="B4" s="170">
        <f>Lønforløb!B27</f>
        <v>30516</v>
      </c>
      <c r="C4" s="171">
        <f>Lønforløb!B27</f>
        <v>30516</v>
      </c>
      <c r="D4" s="172">
        <f>Lønforløb!B27</f>
        <v>30516</v>
      </c>
      <c r="E4" s="172">
        <f>Lønforløb!B27</f>
        <v>30516</v>
      </c>
    </row>
    <row r="5" spans="1:9">
      <c r="A5" s="97" t="s">
        <v>73</v>
      </c>
      <c r="B5" s="87">
        <f>Undervisertillæg!D4</f>
        <v>1643.38525</v>
      </c>
      <c r="C5" s="103">
        <f>Undervisertillæg!D4</f>
        <v>1643.38525</v>
      </c>
      <c r="D5" s="90">
        <f>Undervisertillæg!D4</f>
        <v>1643.38525</v>
      </c>
      <c r="E5" s="90">
        <f>Undervisertillæg!D4</f>
        <v>1643.38525</v>
      </c>
    </row>
    <row r="6" spans="1:9">
      <c r="A6" s="97" t="s">
        <v>90</v>
      </c>
      <c r="B6" s="88">
        <f>Lønforløb!B30-Lønforløb!B29</f>
        <v>512.66999999999825</v>
      </c>
      <c r="C6" s="104">
        <f>Lønforløb!B34-Lønforløb!B33</f>
        <v>580.41999999999825</v>
      </c>
      <c r="D6" s="107">
        <f>Lønforløb!B39-Lønforløb!B38</f>
        <v>813.08999999999651</v>
      </c>
      <c r="E6" s="107">
        <f>Lønforløb!B39-Lønforløb!B38</f>
        <v>813.08999999999651</v>
      </c>
    </row>
    <row r="7" spans="1:9">
      <c r="A7" s="97" t="s">
        <v>92</v>
      </c>
      <c r="B7" s="88"/>
      <c r="C7" s="104">
        <f>Lønforløb!B31-Lønforløb!B27</f>
        <v>2028.5800000000017</v>
      </c>
      <c r="D7" s="107"/>
      <c r="E7" s="107"/>
    </row>
    <row r="8" spans="1:9">
      <c r="A8" s="97" t="s">
        <v>93</v>
      </c>
      <c r="B8" s="88"/>
      <c r="C8" s="104"/>
      <c r="D8" s="107">
        <f>Lønforløb!B36-Lønforløb!B27</f>
        <v>4854.8300000000017</v>
      </c>
      <c r="E8" s="107">
        <f>Lønforløb!B36-Lønforløb!B27</f>
        <v>4854.8300000000017</v>
      </c>
    </row>
    <row r="9" spans="1:9">
      <c r="A9" s="97" t="s">
        <v>91</v>
      </c>
      <c r="B9" s="88">
        <f>Lønforløb!B29-Lønforløb!B27</f>
        <v>993.5</v>
      </c>
      <c r="C9" s="104">
        <f>Lønforløb!B33-Lønforløb!B31</f>
        <v>1077.6699999999983</v>
      </c>
      <c r="D9" s="107">
        <f>Lønforløb!B38-Lønforløb!B36</f>
        <v>1215.75</v>
      </c>
      <c r="E9" s="107">
        <f>Lønforløb!B38-Lønforløb!B36</f>
        <v>1215.75</v>
      </c>
    </row>
    <row r="10" spans="1:9">
      <c r="A10" s="97" t="s">
        <v>142</v>
      </c>
      <c r="B10" s="87">
        <f>Lønforløb!F30</f>
        <v>379.24275000000006</v>
      </c>
      <c r="C10" s="103">
        <f>Lønforløb!F30</f>
        <v>379.24275000000006</v>
      </c>
      <c r="D10" s="107"/>
      <c r="E10" s="107"/>
    </row>
    <row r="11" spans="1:9">
      <c r="A11" s="97" t="s">
        <v>131</v>
      </c>
      <c r="B11" s="88"/>
      <c r="C11" s="104"/>
      <c r="D11" s="107"/>
      <c r="E11" s="90">
        <f>Lønforløb!F35</f>
        <v>1264.1425000000002</v>
      </c>
    </row>
    <row r="12" spans="1:9">
      <c r="A12" s="98" t="s">
        <v>76</v>
      </c>
      <c r="B12" s="85">
        <f>SUM(B4:B11)</f>
        <v>34044.797999999995</v>
      </c>
      <c r="C12" s="105">
        <f>SUM(C4:C11)</f>
        <v>36225.297999999995</v>
      </c>
      <c r="D12" s="108">
        <f>SUM(D4:D11)</f>
        <v>39043.055249999998</v>
      </c>
      <c r="E12" s="108">
        <f>SUM(E4:E11)</f>
        <v>40307.197749999999</v>
      </c>
      <c r="F12" s="23" t="s">
        <v>89</v>
      </c>
    </row>
    <row r="14" spans="1:9">
      <c r="A14" s="186" t="s">
        <v>94</v>
      </c>
      <c r="B14" s="195"/>
      <c r="I14" s="23"/>
    </row>
    <row r="15" spans="1:9">
      <c r="A15" s="99" t="s">
        <v>78</v>
      </c>
      <c r="B15" s="89">
        <f>'Øvrige tillæg'!D4</f>
        <v>316.03562500000004</v>
      </c>
      <c r="C15" t="s">
        <v>89</v>
      </c>
    </row>
    <row r="16" spans="1:9">
      <c r="A16" s="97" t="s">
        <v>82</v>
      </c>
      <c r="B16" s="90">
        <f>'Øvrige tillæg'!D11</f>
        <v>1264.1425000000002</v>
      </c>
      <c r="C16" t="s">
        <v>89</v>
      </c>
    </row>
    <row r="17" spans="1:7">
      <c r="A17" s="97" t="s">
        <v>79</v>
      </c>
      <c r="B17" s="90">
        <f>'Øvrige tillæg'!D6</f>
        <v>821.69262500000002</v>
      </c>
      <c r="C17" t="s">
        <v>89</v>
      </c>
    </row>
    <row r="18" spans="1:7">
      <c r="A18" s="97" t="s">
        <v>81</v>
      </c>
      <c r="B18" s="90">
        <f>'Øvrige tillæg'!D7</f>
        <v>151.69710000000001</v>
      </c>
      <c r="C18" t="s">
        <v>89</v>
      </c>
    </row>
    <row r="19" spans="1:7">
      <c r="A19" s="97" t="s">
        <v>80</v>
      </c>
      <c r="B19" s="90">
        <f>'Øvrige tillæg'!D5</f>
        <v>505.65699999999998</v>
      </c>
      <c r="C19" t="s">
        <v>89</v>
      </c>
    </row>
    <row r="20" spans="1:7">
      <c r="A20" s="97" t="s">
        <v>77</v>
      </c>
      <c r="B20" s="90">
        <f>Undervisertillæg!C5</f>
        <v>136.52739</v>
      </c>
      <c r="C20" t="s">
        <v>101</v>
      </c>
    </row>
    <row r="21" spans="1:7">
      <c r="A21" s="100" t="s">
        <v>117</v>
      </c>
      <c r="B21" s="91" t="s">
        <v>86</v>
      </c>
      <c r="C21" t="s">
        <v>201</v>
      </c>
    </row>
    <row r="22" spans="1:7" s="22" customFormat="1"/>
    <row r="25" spans="1:7">
      <c r="A25" s="191" t="s">
        <v>115</v>
      </c>
      <c r="C25" s="22"/>
    </row>
    <row r="26" spans="1:7">
      <c r="A26" s="96" t="s">
        <v>138</v>
      </c>
      <c r="B26" s="84"/>
      <c r="E26" s="161" t="s">
        <v>179</v>
      </c>
      <c r="F26" s="162"/>
      <c r="G26" s="163"/>
    </row>
    <row r="27" spans="1:7">
      <c r="A27" s="112" t="s">
        <v>127</v>
      </c>
      <c r="B27" s="113">
        <f>Lønforløb!B38</f>
        <v>36586.58</v>
      </c>
      <c r="E27" s="164" t="s">
        <v>180</v>
      </c>
      <c r="F27" s="165"/>
      <c r="G27" s="166"/>
    </row>
    <row r="28" spans="1:7">
      <c r="A28" s="112" t="s">
        <v>73</v>
      </c>
      <c r="B28" s="114">
        <f>Undervisertillæg!D13</f>
        <v>695.27837499999998</v>
      </c>
      <c r="E28" s="167" t="s">
        <v>181</v>
      </c>
      <c r="F28" s="168"/>
      <c r="G28" s="169"/>
    </row>
    <row r="29" spans="1:7">
      <c r="A29" s="112" t="s">
        <v>90</v>
      </c>
      <c r="B29" s="111">
        <f>Lønforløb!B41-Lønforløb!B40</f>
        <v>858.5</v>
      </c>
    </row>
    <row r="30" spans="1:7">
      <c r="A30" s="112" t="s">
        <v>91</v>
      </c>
      <c r="B30" s="111">
        <f>Lønforløb!B40-Lønforløb!B38</f>
        <v>1648.6699999999983</v>
      </c>
    </row>
    <row r="31" spans="1:7">
      <c r="A31" s="112" t="s">
        <v>129</v>
      </c>
      <c r="B31" s="114">
        <f>Lønforløb!F34</f>
        <v>884.89975000000004</v>
      </c>
    </row>
    <row r="32" spans="1:7">
      <c r="A32" s="112" t="s">
        <v>116</v>
      </c>
      <c r="B32" s="114">
        <f>Lønforløb!F37</f>
        <v>1643.38525</v>
      </c>
    </row>
    <row r="33" spans="1:8">
      <c r="A33" s="109" t="s">
        <v>76</v>
      </c>
      <c r="B33" s="110">
        <f>SUM(B27:B32)</f>
        <v>42317.313374999998</v>
      </c>
      <c r="C33" s="23" t="s">
        <v>89</v>
      </c>
    </row>
    <row r="35" spans="1:8">
      <c r="A35" s="186" t="s">
        <v>119</v>
      </c>
      <c r="B35" s="195"/>
    </row>
    <row r="36" spans="1:8">
      <c r="A36" s="120" t="s">
        <v>78</v>
      </c>
      <c r="B36" s="115">
        <f>'Øvrige tillæg'!D4</f>
        <v>316.03562500000004</v>
      </c>
      <c r="C36" t="s">
        <v>89</v>
      </c>
    </row>
    <row r="37" spans="1:8">
      <c r="A37" s="112" t="s">
        <v>82</v>
      </c>
      <c r="B37" s="114">
        <f>'Øvrige tillæg'!D11</f>
        <v>1264.1425000000002</v>
      </c>
      <c r="C37" t="s">
        <v>89</v>
      </c>
    </row>
    <row r="38" spans="1:8">
      <c r="A38" s="112" t="s">
        <v>79</v>
      </c>
      <c r="B38" s="114">
        <f>'Øvrige tillæg'!D6</f>
        <v>821.69262500000002</v>
      </c>
      <c r="C38" t="s">
        <v>89</v>
      </c>
    </row>
    <row r="39" spans="1:8">
      <c r="A39" s="112" t="s">
        <v>81</v>
      </c>
      <c r="B39" s="114">
        <f>'Øvrige tillæg'!D7</f>
        <v>151.69710000000001</v>
      </c>
      <c r="C39" t="s">
        <v>89</v>
      </c>
    </row>
    <row r="40" spans="1:8">
      <c r="A40" s="112" t="s">
        <v>80</v>
      </c>
      <c r="B40" s="114">
        <f>'Øvrige tillæg'!D5</f>
        <v>505.65699999999998</v>
      </c>
      <c r="C40" t="s">
        <v>89</v>
      </c>
    </row>
    <row r="41" spans="1:8">
      <c r="A41" s="112" t="s">
        <v>77</v>
      </c>
      <c r="B41" s="114">
        <f>Undervisertillæg!C14</f>
        <v>136.52739</v>
      </c>
      <c r="C41" t="s">
        <v>101</v>
      </c>
    </row>
    <row r="42" spans="1:8">
      <c r="A42" s="121" t="s">
        <v>130</v>
      </c>
      <c r="B42" s="116">
        <f>Lønforløb!F34</f>
        <v>884.89975000000004</v>
      </c>
      <c r="C42" t="s">
        <v>89</v>
      </c>
    </row>
    <row r="43" spans="1:8">
      <c r="A43" s="22"/>
      <c r="B43" s="22"/>
      <c r="C43" s="22"/>
      <c r="D43" s="22"/>
      <c r="E43" s="22"/>
      <c r="F43" s="22"/>
      <c r="G43" s="22"/>
      <c r="H43" s="2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selection activeCell="B2" sqref="B2"/>
    </sheetView>
  </sheetViews>
  <sheetFormatPr defaultRowHeight="12.75"/>
  <cols>
    <col min="1" max="1" width="47.125" bestFit="1" customWidth="1"/>
    <col min="2" max="2" width="17.875" bestFit="1" customWidth="1"/>
    <col min="3" max="3" width="14.75" customWidth="1"/>
    <col min="4" max="4" width="16" customWidth="1"/>
    <col min="5" max="5" width="16.25" customWidth="1"/>
  </cols>
  <sheetData>
    <row r="1" spans="1:6" ht="18">
      <c r="B1" s="210">
        <f>Lønforløb!C1</f>
        <v>45200</v>
      </c>
    </row>
    <row r="2" spans="1:6">
      <c r="A2" s="191" t="s">
        <v>121</v>
      </c>
      <c r="C2" s="22"/>
    </row>
    <row r="3" spans="1:6">
      <c r="A3" s="96" t="s">
        <v>75</v>
      </c>
      <c r="B3" s="196" t="s">
        <v>69</v>
      </c>
      <c r="C3" s="186" t="s">
        <v>70</v>
      </c>
      <c r="D3" s="186" t="s">
        <v>71</v>
      </c>
      <c r="E3" s="186" t="s">
        <v>85</v>
      </c>
    </row>
    <row r="4" spans="1:6">
      <c r="A4" s="97" t="s">
        <v>123</v>
      </c>
      <c r="B4" s="86">
        <f>Lønforløb!B24</f>
        <v>29099.58</v>
      </c>
      <c r="C4" s="102">
        <f>Lønforløb!B24</f>
        <v>29099.58</v>
      </c>
      <c r="D4" s="106">
        <f>Lønforløb!B24</f>
        <v>29099.58</v>
      </c>
      <c r="E4" s="106">
        <f>Lønforløb!B24</f>
        <v>29099.58</v>
      </c>
    </row>
    <row r="5" spans="1:6">
      <c r="A5" s="97" t="s">
        <v>126</v>
      </c>
      <c r="B5" s="87">
        <f>Undervisertillæg!D8</f>
        <v>1946.77945</v>
      </c>
      <c r="C5" s="103">
        <f>Undervisertillæg!D8</f>
        <v>1946.77945</v>
      </c>
      <c r="D5" s="90">
        <f>Undervisertillæg!D8</f>
        <v>1946.77945</v>
      </c>
      <c r="E5" s="90">
        <f>Undervisertillæg!D8</f>
        <v>1946.77945</v>
      </c>
    </row>
    <row r="6" spans="1:6">
      <c r="A6" s="97" t="s">
        <v>90</v>
      </c>
      <c r="B6" s="88">
        <f>Lønforløb!B27-Lønforløb!B26</f>
        <v>482</v>
      </c>
      <c r="C6" s="104">
        <f>Lønforløb!B30-Lønforløb!B29</f>
        <v>512.66999999999825</v>
      </c>
      <c r="D6" s="107">
        <f>Lønforløb!B32-Lønforløb!B31</f>
        <v>533.58999999999651</v>
      </c>
      <c r="E6" s="107">
        <f>Lønforløb!B34-Lønforløb!B33</f>
        <v>580.41999999999825</v>
      </c>
    </row>
    <row r="7" spans="1:6">
      <c r="A7" s="97" t="s">
        <v>124</v>
      </c>
      <c r="B7" s="88"/>
      <c r="C7" s="104">
        <f>Lønforløb!B27-Lønforløb!B24</f>
        <v>1416.4199999999983</v>
      </c>
      <c r="D7" s="107"/>
      <c r="E7" s="107"/>
    </row>
    <row r="8" spans="1:6">
      <c r="A8" s="97" t="s">
        <v>125</v>
      </c>
      <c r="B8" s="88"/>
      <c r="C8" s="104"/>
      <c r="D8" s="107">
        <f>Lønforløb!B29-Lønforløb!B24</f>
        <v>2409.9199999999983</v>
      </c>
      <c r="E8" s="107"/>
    </row>
    <row r="9" spans="1:6">
      <c r="A9" s="97" t="s">
        <v>93</v>
      </c>
      <c r="B9" s="88"/>
      <c r="C9" s="104"/>
      <c r="D9" s="107"/>
      <c r="E9" s="173">
        <f>Lønforløb!B33-Lønforløb!B24</f>
        <v>4522.6699999999983</v>
      </c>
    </row>
    <row r="10" spans="1:6">
      <c r="A10" s="97" t="s">
        <v>91</v>
      </c>
      <c r="B10" s="88">
        <f>Lønforløb!B26-Lønforløb!B24</f>
        <v>934.41999999999825</v>
      </c>
      <c r="C10" s="104">
        <f>Lønforløb!B29-Lønforløb!B27</f>
        <v>993.5</v>
      </c>
      <c r="D10" s="107">
        <f>Lønforløb!B31-Lønforløb!B29</f>
        <v>1035.0800000000017</v>
      </c>
      <c r="E10" s="107">
        <f>Lønforløb!B36-Lønforløb!B34</f>
        <v>1168.1600000000035</v>
      </c>
    </row>
    <row r="11" spans="1:6">
      <c r="A11" s="97" t="s">
        <v>200</v>
      </c>
      <c r="B11" s="87">
        <f>Lønforløb!F31</f>
        <v>505.65699999999998</v>
      </c>
      <c r="C11" s="103">
        <f>Lønforløb!F31</f>
        <v>505.65699999999998</v>
      </c>
      <c r="D11" s="90">
        <f>Lønforløb!F29</f>
        <v>252.82849999999999</v>
      </c>
      <c r="E11" s="90">
        <f>Lønforløb!F29</f>
        <v>252.82849999999999</v>
      </c>
    </row>
    <row r="12" spans="1:6">
      <c r="A12" s="97" t="s">
        <v>132</v>
      </c>
      <c r="B12" s="88"/>
      <c r="C12" s="104"/>
      <c r="D12" s="107"/>
      <c r="E12" s="90"/>
    </row>
    <row r="13" spans="1:6">
      <c r="A13" s="98" t="s">
        <v>76</v>
      </c>
      <c r="B13" s="108">
        <f>SUM(B4:B12)</f>
        <v>32968.436450000001</v>
      </c>
      <c r="C13" s="108">
        <f t="shared" ref="C13:E13" si="0">SUM(C4:C12)</f>
        <v>34474.606449999999</v>
      </c>
      <c r="D13" s="108">
        <f t="shared" si="0"/>
        <v>35277.777950000003</v>
      </c>
      <c r="E13" s="108">
        <f t="shared" si="0"/>
        <v>37570.437950000007</v>
      </c>
      <c r="F13" s="23" t="s">
        <v>89</v>
      </c>
    </row>
    <row r="15" spans="1:6">
      <c r="A15" s="186" t="s">
        <v>94</v>
      </c>
      <c r="B15" s="195"/>
    </row>
    <row r="16" spans="1:6">
      <c r="A16" s="99" t="s">
        <v>78</v>
      </c>
      <c r="B16" s="89">
        <f>'Øvrige tillæg'!D4</f>
        <v>316.03562500000004</v>
      </c>
      <c r="C16" t="s">
        <v>89</v>
      </c>
    </row>
    <row r="17" spans="1:8">
      <c r="A17" s="97" t="s">
        <v>82</v>
      </c>
      <c r="B17" s="90">
        <f>'Øvrige tillæg'!D11</f>
        <v>1264.1425000000002</v>
      </c>
      <c r="C17" t="s">
        <v>89</v>
      </c>
    </row>
    <row r="18" spans="1:8">
      <c r="A18" s="97" t="s">
        <v>79</v>
      </c>
      <c r="B18" s="90">
        <f>'Øvrige tillæg'!D6</f>
        <v>821.69262500000002</v>
      </c>
      <c r="C18" t="s">
        <v>89</v>
      </c>
    </row>
    <row r="19" spans="1:8">
      <c r="A19" s="97" t="s">
        <v>81</v>
      </c>
      <c r="B19" s="90">
        <f>'Øvrige tillæg'!D7</f>
        <v>151.69710000000001</v>
      </c>
      <c r="C19" t="s">
        <v>89</v>
      </c>
    </row>
    <row r="20" spans="1:8">
      <c r="A20" s="97" t="s">
        <v>80</v>
      </c>
      <c r="B20" s="90">
        <f>'Øvrige tillæg'!D5</f>
        <v>505.65699999999998</v>
      </c>
      <c r="C20" t="s">
        <v>89</v>
      </c>
    </row>
    <row r="21" spans="1:8">
      <c r="A21" s="97" t="s">
        <v>134</v>
      </c>
      <c r="B21" s="90">
        <f>Undervisertillæg!C9</f>
        <v>136.52739</v>
      </c>
      <c r="C21" t="s">
        <v>101</v>
      </c>
    </row>
    <row r="22" spans="1:8">
      <c r="A22" s="100" t="s">
        <v>117</v>
      </c>
      <c r="B22" s="91" t="s">
        <v>86</v>
      </c>
      <c r="C22" t="s">
        <v>133</v>
      </c>
      <c r="G22" s="22"/>
      <c r="H22" s="22"/>
    </row>
    <row r="23" spans="1:8">
      <c r="A23" s="22"/>
      <c r="B23" s="22"/>
      <c r="C23" s="22"/>
      <c r="D23" s="22"/>
      <c r="E23" s="22"/>
      <c r="F23" s="22"/>
    </row>
    <row r="26" spans="1:8">
      <c r="A26" s="193" t="s">
        <v>122</v>
      </c>
      <c r="B26" s="194"/>
      <c r="C26" s="22"/>
    </row>
    <row r="27" spans="1:8">
      <c r="A27" s="101" t="s">
        <v>138</v>
      </c>
      <c r="B27" s="83"/>
    </row>
    <row r="28" spans="1:8">
      <c r="A28" s="112" t="s">
        <v>135</v>
      </c>
      <c r="B28" s="113">
        <f>Lønforløb!B32</f>
        <v>33078.17</v>
      </c>
    </row>
    <row r="29" spans="1:8">
      <c r="A29" s="112" t="s">
        <v>126</v>
      </c>
      <c r="B29" s="114">
        <f>Undervisertillæg!D17</f>
        <v>1946.77945</v>
      </c>
    </row>
    <row r="30" spans="1:8">
      <c r="A30" s="112" t="s">
        <v>90</v>
      </c>
      <c r="B30" s="111">
        <f>Lønforløb!B35-Lønforløb!B34</f>
        <v>578.08000000000175</v>
      </c>
    </row>
    <row r="31" spans="1:8">
      <c r="A31" s="112" t="s">
        <v>91</v>
      </c>
      <c r="B31" s="111">
        <f>Lønforløb!B34-Lønforløb!B32</f>
        <v>1124.5</v>
      </c>
    </row>
    <row r="32" spans="1:8">
      <c r="A32" s="109" t="s">
        <v>76</v>
      </c>
      <c r="B32" s="110">
        <f>SUM(B28:B31)</f>
        <v>36727.529450000002</v>
      </c>
      <c r="C32" s="23" t="s">
        <v>89</v>
      </c>
    </row>
    <row r="34" spans="1:4">
      <c r="A34" s="186" t="s">
        <v>119</v>
      </c>
      <c r="B34" s="195"/>
    </row>
    <row r="35" spans="1:4">
      <c r="A35" s="120" t="s">
        <v>78</v>
      </c>
      <c r="B35" s="115">
        <f>'Øvrige tillæg'!D4</f>
        <v>316.03562500000004</v>
      </c>
      <c r="C35" t="s">
        <v>89</v>
      </c>
    </row>
    <row r="36" spans="1:4">
      <c r="A36" s="112" t="s">
        <v>82</v>
      </c>
      <c r="B36" s="114">
        <f>'Øvrige tillæg'!D11</f>
        <v>1264.1425000000002</v>
      </c>
      <c r="C36" t="s">
        <v>89</v>
      </c>
    </row>
    <row r="37" spans="1:4">
      <c r="A37" s="112" t="s">
        <v>79</v>
      </c>
      <c r="B37" s="114">
        <f>'Øvrige tillæg'!D6</f>
        <v>821.69262500000002</v>
      </c>
      <c r="C37" t="s">
        <v>89</v>
      </c>
    </row>
    <row r="38" spans="1:4">
      <c r="A38" s="112" t="s">
        <v>81</v>
      </c>
      <c r="B38" s="114">
        <f>'Øvrige tillæg'!D7</f>
        <v>151.69710000000001</v>
      </c>
      <c r="C38" t="s">
        <v>89</v>
      </c>
    </row>
    <row r="39" spans="1:4">
      <c r="A39" s="112" t="s">
        <v>80</v>
      </c>
      <c r="B39" s="114">
        <f>'Øvrige tillæg'!D5</f>
        <v>505.65699999999998</v>
      </c>
      <c r="C39" t="s">
        <v>89</v>
      </c>
    </row>
    <row r="40" spans="1:4">
      <c r="A40" s="112" t="s">
        <v>134</v>
      </c>
      <c r="B40" s="114">
        <f>Undervisertillæg!C9</f>
        <v>136.52739</v>
      </c>
      <c r="C40" t="s">
        <v>101</v>
      </c>
    </row>
    <row r="41" spans="1:4">
      <c r="A41" s="121" t="s">
        <v>118</v>
      </c>
      <c r="B41" s="116" t="s">
        <v>86</v>
      </c>
      <c r="C41" t="s">
        <v>133</v>
      </c>
    </row>
    <row r="42" spans="1:4">
      <c r="A42" s="22"/>
      <c r="B42" s="22"/>
      <c r="C42" s="22"/>
      <c r="D42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5" sqref="B5"/>
    </sheetView>
  </sheetViews>
  <sheetFormatPr defaultRowHeight="12.75"/>
  <cols>
    <col min="1" max="1" width="31.5" customWidth="1"/>
    <col min="2" max="2" width="17.875" bestFit="1" customWidth="1"/>
    <col min="3" max="3" width="15.25" customWidth="1"/>
    <col min="4" max="4" width="16.125" customWidth="1"/>
    <col min="5" max="5" width="16.375" customWidth="1"/>
  </cols>
  <sheetData>
    <row r="1" spans="1:6" ht="18">
      <c r="B1" s="210">
        <f>Lønforløb!C1</f>
        <v>45200</v>
      </c>
    </row>
    <row r="2" spans="1:6">
      <c r="A2" s="191" t="s">
        <v>100</v>
      </c>
      <c r="C2" s="22"/>
    </row>
    <row r="3" spans="1:6">
      <c r="A3" s="96" t="s">
        <v>75</v>
      </c>
      <c r="B3" s="186" t="s">
        <v>69</v>
      </c>
      <c r="C3" s="186" t="s">
        <v>70</v>
      </c>
      <c r="D3" s="186" t="s">
        <v>71</v>
      </c>
      <c r="E3" s="186" t="s">
        <v>85</v>
      </c>
    </row>
    <row r="4" spans="1:6">
      <c r="A4" s="118" t="s">
        <v>72</v>
      </c>
      <c r="B4" s="122">
        <f>Lønforløb!B27</f>
        <v>30516</v>
      </c>
      <c r="C4" s="123">
        <f>Lønforløb!B27</f>
        <v>30516</v>
      </c>
      <c r="D4" s="124">
        <f>Lønforløb!B27</f>
        <v>30516</v>
      </c>
      <c r="E4" s="124">
        <f>Lønforløb!B27</f>
        <v>30516</v>
      </c>
    </row>
    <row r="5" spans="1:6">
      <c r="A5" s="118" t="s">
        <v>73</v>
      </c>
      <c r="B5" s="125">
        <f>Undervisertillæg!D4</f>
        <v>1643.38525</v>
      </c>
      <c r="C5" s="126">
        <f>Undervisertillæg!D4</f>
        <v>1643.38525</v>
      </c>
      <c r="D5" s="127">
        <f>Undervisertillæg!D4</f>
        <v>1643.38525</v>
      </c>
      <c r="E5" s="127">
        <f>Undervisertillæg!D4</f>
        <v>1643.38525</v>
      </c>
    </row>
    <row r="6" spans="1:6">
      <c r="A6" s="118" t="s">
        <v>136</v>
      </c>
      <c r="B6" s="128"/>
      <c r="C6" s="126">
        <f>Lønforløb!B29-Lønforløb!B27</f>
        <v>993.5</v>
      </c>
      <c r="D6" s="130"/>
      <c r="E6" s="130"/>
    </row>
    <row r="7" spans="1:6">
      <c r="A7" s="118" t="s">
        <v>92</v>
      </c>
      <c r="B7" s="128"/>
      <c r="C7" s="129"/>
      <c r="D7" s="130">
        <f>Lønforløb!B31-Lønforløb!B27</f>
        <v>2028.5800000000017</v>
      </c>
      <c r="E7" s="130"/>
    </row>
    <row r="8" spans="1:6">
      <c r="A8" s="118" t="s">
        <v>137</v>
      </c>
      <c r="B8" s="128"/>
      <c r="C8" s="129"/>
      <c r="D8" s="130"/>
      <c r="E8" s="130">
        <f>Lønforløb!B33-Lønforløb!B27</f>
        <v>3106.25</v>
      </c>
    </row>
    <row r="9" spans="1:6">
      <c r="A9" s="118" t="s">
        <v>90</v>
      </c>
      <c r="B9" s="128">
        <f>Lønforløb!B28-Lønforløb!B27</f>
        <v>491.83000000000175</v>
      </c>
      <c r="C9" s="129">
        <f>Lønforløb!B32-Lønforløb!B31</f>
        <v>533.58999999999651</v>
      </c>
      <c r="D9" s="130">
        <f>Lønforløb!B28-Lønforløb!B27</f>
        <v>491.83000000000175</v>
      </c>
      <c r="E9" s="130">
        <f>Lønforløb!B34-Lønforløb!B33</f>
        <v>580.41999999999825</v>
      </c>
    </row>
    <row r="10" spans="1:6">
      <c r="A10" s="118" t="s">
        <v>143</v>
      </c>
      <c r="B10" s="125">
        <f>Lønforløb!F30</f>
        <v>379.24275000000006</v>
      </c>
      <c r="C10" s="126">
        <f>Lønforløb!F30</f>
        <v>379.24275000000006</v>
      </c>
      <c r="D10" s="130"/>
      <c r="E10" s="130"/>
    </row>
    <row r="11" spans="1:6">
      <c r="A11" s="133" t="s">
        <v>76</v>
      </c>
      <c r="B11" s="134">
        <f>SUM(B4:B10)</f>
        <v>33030.457999999999</v>
      </c>
      <c r="C11" s="135">
        <f>SUM(C4:C10)</f>
        <v>34065.717999999993</v>
      </c>
      <c r="D11" s="136">
        <f>SUM(D4:D10)</f>
        <v>34679.795250000003</v>
      </c>
      <c r="E11" s="136">
        <f>SUM(E4:E10)</f>
        <v>35846.055249999998</v>
      </c>
      <c r="F11" s="23" t="s">
        <v>89</v>
      </c>
    </row>
    <row r="13" spans="1:6">
      <c r="A13" s="186" t="s">
        <v>94</v>
      </c>
      <c r="B13" s="195"/>
    </row>
    <row r="14" spans="1:6">
      <c r="A14" s="117" t="s">
        <v>78</v>
      </c>
      <c r="B14" s="131">
        <f>'Øvrige tillæg'!D4</f>
        <v>316.03562500000004</v>
      </c>
      <c r="C14" t="s">
        <v>89</v>
      </c>
    </row>
    <row r="15" spans="1:6">
      <c r="A15" s="118" t="s">
        <v>82</v>
      </c>
      <c r="B15" s="127">
        <f>'Øvrige tillæg'!D11</f>
        <v>1264.1425000000002</v>
      </c>
      <c r="C15" t="s">
        <v>89</v>
      </c>
    </row>
    <row r="16" spans="1:6">
      <c r="A16" s="118" t="s">
        <v>79</v>
      </c>
      <c r="B16" s="127">
        <f>'Øvrige tillæg'!D6</f>
        <v>821.69262500000002</v>
      </c>
      <c r="C16" t="s">
        <v>89</v>
      </c>
    </row>
    <row r="17" spans="1:8">
      <c r="A17" s="118" t="s">
        <v>81</v>
      </c>
      <c r="B17" s="127">
        <f>'Øvrige tillæg'!D7</f>
        <v>151.69710000000001</v>
      </c>
      <c r="C17" t="s">
        <v>89</v>
      </c>
    </row>
    <row r="18" spans="1:8">
      <c r="A18" s="118" t="s">
        <v>80</v>
      </c>
      <c r="B18" s="127">
        <f>'Øvrige tillæg'!D5</f>
        <v>505.65699999999998</v>
      </c>
      <c r="C18" t="s">
        <v>89</v>
      </c>
    </row>
    <row r="19" spans="1:8">
      <c r="A19" s="118" t="s">
        <v>77</v>
      </c>
      <c r="B19" s="127">
        <f>Undervisertillæg!C5</f>
        <v>136.52739</v>
      </c>
      <c r="C19" t="s">
        <v>101</v>
      </c>
    </row>
    <row r="20" spans="1:8">
      <c r="A20" s="119" t="s">
        <v>117</v>
      </c>
      <c r="B20" s="132" t="s">
        <v>86</v>
      </c>
      <c r="C20" t="s">
        <v>133</v>
      </c>
    </row>
    <row r="21" spans="1:8">
      <c r="A21" s="22"/>
      <c r="B21" s="22"/>
      <c r="C21" s="22"/>
      <c r="D21" s="22"/>
      <c r="E21" s="22"/>
      <c r="F21" s="22"/>
      <c r="G21" s="22"/>
      <c r="H21" s="22"/>
    </row>
  </sheetData>
  <pageMargins left="0.7" right="0.7" top="0.75" bottom="0.75" header="0.3" footer="0.3"/>
  <ignoredErrors>
    <ignoredError sqref="C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70"/>
  <sheetViews>
    <sheetView topLeftCell="A24" workbookViewId="0">
      <selection activeCell="F67" sqref="F67"/>
    </sheetView>
  </sheetViews>
  <sheetFormatPr defaultRowHeight="12.75"/>
  <cols>
    <col min="1" max="1" width="27.375" customWidth="1"/>
    <col min="2" max="2" width="21.625" customWidth="1"/>
    <col min="3" max="3" width="21.125" customWidth="1"/>
    <col min="4" max="4" width="21.625" customWidth="1"/>
    <col min="5" max="5" width="28.375" bestFit="1" customWidth="1"/>
    <col min="6" max="6" width="21.25" customWidth="1"/>
    <col min="7" max="7" width="27.375" customWidth="1"/>
    <col min="8" max="8" width="17.75" customWidth="1"/>
    <col min="9" max="9" width="13.125" customWidth="1"/>
  </cols>
  <sheetData>
    <row r="1" spans="1:6" ht="18.75" customHeight="1">
      <c r="B1" s="210">
        <f>Lønforløb!C1</f>
        <v>45200</v>
      </c>
    </row>
    <row r="2" spans="1:6" ht="12.75" customHeight="1">
      <c r="B2" s="81"/>
    </row>
    <row r="3" spans="1:6">
      <c r="A3" s="226" t="s">
        <v>163</v>
      </c>
      <c r="B3" s="191" t="s">
        <v>157</v>
      </c>
      <c r="C3" s="191" t="s">
        <v>157</v>
      </c>
      <c r="D3" s="191" t="s">
        <v>155</v>
      </c>
      <c r="E3" s="192" t="s">
        <v>155</v>
      </c>
    </row>
    <row r="4" spans="1:6">
      <c r="A4" s="228"/>
      <c r="B4" s="148" t="s">
        <v>158</v>
      </c>
      <c r="C4" s="148" t="s">
        <v>158</v>
      </c>
      <c r="D4" s="148" t="s">
        <v>156</v>
      </c>
      <c r="E4" s="138" t="s">
        <v>156</v>
      </c>
    </row>
    <row r="5" spans="1:6">
      <c r="A5" s="227"/>
      <c r="B5" s="96" t="s">
        <v>153</v>
      </c>
      <c r="C5" s="96" t="s">
        <v>154</v>
      </c>
      <c r="D5" s="96" t="s">
        <v>153</v>
      </c>
      <c r="E5" s="83" t="s">
        <v>154</v>
      </c>
    </row>
    <row r="6" spans="1:6">
      <c r="A6" s="140" t="s">
        <v>72</v>
      </c>
      <c r="B6" s="141">
        <f>Lønforløb!B27</f>
        <v>30516</v>
      </c>
      <c r="C6" s="141">
        <f>Lønforløb!B27</f>
        <v>30516</v>
      </c>
      <c r="D6" s="141">
        <f>Lønforløb!B27</f>
        <v>30516</v>
      </c>
      <c r="E6" s="141">
        <f>Lønforløb!B27</f>
        <v>30516</v>
      </c>
    </row>
    <row r="7" spans="1:6">
      <c r="A7" s="139" t="s">
        <v>90</v>
      </c>
      <c r="B7" s="111">
        <f>Lønforløb!B36-Lønforløb!B35</f>
        <v>590.08000000000175</v>
      </c>
      <c r="C7" s="111">
        <f>Lønforløb!B36-Lønforløb!B35</f>
        <v>590.08000000000175</v>
      </c>
      <c r="D7" s="111">
        <f>Lønforløb!B36-Lønforløb!B35</f>
        <v>590.08000000000175</v>
      </c>
      <c r="E7" s="111">
        <f>Lønforløb!B36-Lønforløb!B35</f>
        <v>590.08000000000175</v>
      </c>
    </row>
    <row r="8" spans="1:6">
      <c r="A8" s="139" t="s">
        <v>144</v>
      </c>
      <c r="B8" s="114">
        <f>Lønforløb!B35-Lønforløb!B32</f>
        <v>1702.5800000000017</v>
      </c>
      <c r="C8" s="114">
        <f>Lønforløb!B35-Lønforløb!B32</f>
        <v>1702.5800000000017</v>
      </c>
      <c r="D8" s="114">
        <f>Lønforløb!B35-Lønforløb!B32</f>
        <v>1702.5800000000017</v>
      </c>
      <c r="E8" s="114">
        <f>Lønforløb!B35-Lønforløb!B32</f>
        <v>1702.5800000000017</v>
      </c>
    </row>
    <row r="9" spans="1:6">
      <c r="A9" s="139" t="s">
        <v>145</v>
      </c>
      <c r="B9" s="111">
        <f>Lønforløb!B32-Lønforløb!B27</f>
        <v>2562.1699999999983</v>
      </c>
      <c r="C9" s="111">
        <f>Lønforløb!B32-Lønforløb!B27</f>
        <v>2562.1699999999983</v>
      </c>
      <c r="D9" s="111">
        <f>Lønforløb!B32-Lønforløb!B27</f>
        <v>2562.1699999999983</v>
      </c>
      <c r="E9" s="111">
        <f>Lønforløb!B32-Lønforløb!B27</f>
        <v>2562.1699999999983</v>
      </c>
    </row>
    <row r="10" spans="1:6">
      <c r="A10" s="139" t="s">
        <v>146</v>
      </c>
      <c r="B10" s="111"/>
      <c r="C10" s="111">
        <f>Lønforløb!B37-Lønforløb!B36</f>
        <v>601.91999999999825</v>
      </c>
      <c r="D10" s="111"/>
      <c r="E10" s="111">
        <f>Lønforløb!B37-Lønforløb!B36</f>
        <v>601.91999999999825</v>
      </c>
    </row>
    <row r="11" spans="1:6">
      <c r="A11" s="139" t="s">
        <v>151</v>
      </c>
      <c r="B11" s="114">
        <f>Lønforløb!F30</f>
        <v>379.24275000000006</v>
      </c>
      <c r="C11" s="114">
        <f>Lønforløb!F30</f>
        <v>379.24275000000006</v>
      </c>
      <c r="D11" s="114"/>
      <c r="E11" s="114"/>
    </row>
    <row r="12" spans="1:6">
      <c r="A12" s="139" t="s">
        <v>147</v>
      </c>
      <c r="B12" s="111"/>
      <c r="C12" s="111"/>
      <c r="D12" s="114">
        <f>Lønforløb!F35</f>
        <v>1264.1425000000002</v>
      </c>
      <c r="E12" s="114">
        <f>Lønforløb!F35</f>
        <v>1264.1425000000002</v>
      </c>
    </row>
    <row r="13" spans="1:6">
      <c r="A13" s="139" t="s">
        <v>186</v>
      </c>
      <c r="B13" s="145">
        <f>Lønforløb!F34</f>
        <v>884.89975000000004</v>
      </c>
      <c r="C13" s="145">
        <f>Lønforløb!F34</f>
        <v>884.89975000000004</v>
      </c>
      <c r="D13" s="145">
        <f>Lønforløb!F34</f>
        <v>884.89975000000004</v>
      </c>
      <c r="E13" s="145">
        <f>Lønforløb!F34</f>
        <v>884.89975000000004</v>
      </c>
    </row>
    <row r="14" spans="1:6">
      <c r="A14" s="142" t="s">
        <v>152</v>
      </c>
      <c r="B14" s="110">
        <f>SUM(B6:B13)</f>
        <v>36634.972499999996</v>
      </c>
      <c r="C14" s="110">
        <f>SUM(C6:C13)</f>
        <v>37236.892499999994</v>
      </c>
      <c r="D14" s="110">
        <f>SUM(D6:D13)</f>
        <v>37519.87225</v>
      </c>
      <c r="E14" s="110">
        <f>SUM(E6:E13)</f>
        <v>38121.792249999999</v>
      </c>
      <c r="F14" t="s">
        <v>182</v>
      </c>
    </row>
    <row r="15" spans="1:6">
      <c r="A15" s="146" t="s">
        <v>183</v>
      </c>
    </row>
    <row r="16" spans="1:6">
      <c r="B16" s="147" t="s">
        <v>161</v>
      </c>
    </row>
    <row r="18" spans="1:4">
      <c r="A18" s="226" t="s">
        <v>162</v>
      </c>
      <c r="B18" s="191" t="s">
        <v>159</v>
      </c>
      <c r="C18" s="191" t="s">
        <v>159</v>
      </c>
    </row>
    <row r="19" spans="1:4">
      <c r="A19" s="227"/>
      <c r="B19" s="96" t="s">
        <v>174</v>
      </c>
      <c r="C19" s="96" t="s">
        <v>160</v>
      </c>
    </row>
    <row r="20" spans="1:4">
      <c r="A20" s="120" t="s">
        <v>148</v>
      </c>
      <c r="B20" s="143">
        <f>Lønforløb!B41</f>
        <v>39093.75</v>
      </c>
      <c r="C20" s="141">
        <f>Lønforløb!B41</f>
        <v>39093.75</v>
      </c>
    </row>
    <row r="21" spans="1:4">
      <c r="A21" s="112" t="s">
        <v>149</v>
      </c>
      <c r="B21" s="144"/>
      <c r="C21" s="111">
        <f>Lønforløb!B44-Lønforløb!B41</f>
        <v>3464</v>
      </c>
    </row>
    <row r="22" spans="1:4">
      <c r="A22" s="112" t="s">
        <v>150</v>
      </c>
      <c r="B22" s="175">
        <f>Lønforløb!F36</f>
        <v>1516.9710000000002</v>
      </c>
      <c r="C22" s="114">
        <f>Lønforløb!F36</f>
        <v>1516.9710000000002</v>
      </c>
    </row>
    <row r="23" spans="1:4">
      <c r="A23" s="121" t="s">
        <v>185</v>
      </c>
      <c r="B23" s="145"/>
      <c r="C23" s="145">
        <f>Lønforløb!F33</f>
        <v>821.69262500000002</v>
      </c>
    </row>
    <row r="24" spans="1:4">
      <c r="A24" s="177" t="s">
        <v>76</v>
      </c>
      <c r="B24" s="174">
        <f>SUM(B20:B23)</f>
        <v>40610.720999999998</v>
      </c>
      <c r="C24" s="176">
        <f>SUM(C20:C23)</f>
        <v>44896.413625000001</v>
      </c>
      <c r="D24" t="s">
        <v>89</v>
      </c>
    </row>
    <row r="28" spans="1:4">
      <c r="A28" s="226" t="s">
        <v>173</v>
      </c>
      <c r="B28" s="226" t="s">
        <v>168</v>
      </c>
      <c r="C28" s="191" t="s">
        <v>169</v>
      </c>
      <c r="D28" s="191" t="s">
        <v>171</v>
      </c>
    </row>
    <row r="29" spans="1:4">
      <c r="A29" s="227"/>
      <c r="B29" s="227"/>
      <c r="C29" s="96" t="s">
        <v>170</v>
      </c>
      <c r="D29" s="96" t="s">
        <v>172</v>
      </c>
    </row>
    <row r="30" spans="1:4">
      <c r="A30" s="151" t="s">
        <v>164</v>
      </c>
      <c r="B30" s="152">
        <f>Lønforløb!B40</f>
        <v>38235.25</v>
      </c>
      <c r="C30" s="153">
        <f>Lønforløb!B40</f>
        <v>38235.25</v>
      </c>
      <c r="D30" s="153">
        <f>Lønforløb!B40</f>
        <v>38235.25</v>
      </c>
    </row>
    <row r="31" spans="1:4">
      <c r="A31" s="149" t="s">
        <v>144</v>
      </c>
      <c r="B31" s="153">
        <f>Lønforløb!B43-Lønforløb!B40</f>
        <v>2452.1699999999983</v>
      </c>
      <c r="C31" s="153">
        <f>Lønforløb!B43-Lønforløb!B40</f>
        <v>2452.1699999999983</v>
      </c>
      <c r="D31" s="153">
        <f>Lønforløb!B43-Lønforløb!B40</f>
        <v>2452.1699999999983</v>
      </c>
    </row>
    <row r="32" spans="1:4">
      <c r="A32" s="149" t="s">
        <v>166</v>
      </c>
      <c r="B32" s="153">
        <f>Lønforløb!F34</f>
        <v>884.89975000000004</v>
      </c>
      <c r="C32" s="153">
        <f>Lønforløb!F34</f>
        <v>884.89975000000004</v>
      </c>
      <c r="D32" s="153">
        <f>Lønforløb!F34</f>
        <v>884.89975000000004</v>
      </c>
    </row>
    <row r="33" spans="1:8">
      <c r="A33" s="149" t="s">
        <v>165</v>
      </c>
      <c r="B33" s="153"/>
      <c r="C33" s="153">
        <f>Lønforløb!F38</f>
        <v>1896.2137500000001</v>
      </c>
      <c r="D33" s="153">
        <f>Lønforløb!F38</f>
        <v>1896.2137500000001</v>
      </c>
    </row>
    <row r="34" spans="1:8">
      <c r="A34" s="149" t="s">
        <v>165</v>
      </c>
      <c r="B34" s="153"/>
      <c r="C34" s="153"/>
      <c r="D34" s="153">
        <f>Lønforløb!F38</f>
        <v>1896.2137500000001</v>
      </c>
    </row>
    <row r="35" spans="1:8">
      <c r="A35" s="149" t="s">
        <v>184</v>
      </c>
      <c r="B35" s="153"/>
      <c r="C35" s="153"/>
      <c r="D35" s="153">
        <f>Lønforløb!F40</f>
        <v>4411.8573249999999</v>
      </c>
    </row>
    <row r="36" spans="1:8">
      <c r="A36" s="149" t="s">
        <v>185</v>
      </c>
      <c r="B36" s="153"/>
      <c r="C36" s="153"/>
      <c r="D36" s="153">
        <f>Lønforløb!F33</f>
        <v>821.69262500000002</v>
      </c>
      <c r="E36" t="s">
        <v>89</v>
      </c>
    </row>
    <row r="37" spans="1:8">
      <c r="A37" s="150" t="s">
        <v>76</v>
      </c>
      <c r="B37" s="154">
        <f>SUM(B30:B34)</f>
        <v>41572.319749999995</v>
      </c>
      <c r="C37" s="154">
        <f>SUM(C30:C34)</f>
        <v>43468.533499999998</v>
      </c>
      <c r="D37" s="154">
        <f>SUM(D30:D36)</f>
        <v>50598.297200000001</v>
      </c>
    </row>
    <row r="38" spans="1:8">
      <c r="B38" s="23"/>
      <c r="C38" s="23"/>
      <c r="D38" s="23"/>
      <c r="F38" s="23"/>
    </row>
    <row r="39" spans="1:8">
      <c r="A39" s="189" t="s">
        <v>190</v>
      </c>
      <c r="B39" s="189" t="s">
        <v>191</v>
      </c>
      <c r="C39" s="189" t="s">
        <v>192</v>
      </c>
      <c r="E39" s="186" t="s">
        <v>196</v>
      </c>
      <c r="F39" s="187" t="s">
        <v>177</v>
      </c>
      <c r="G39" s="188" t="s">
        <v>197</v>
      </c>
    </row>
    <row r="40" spans="1:8">
      <c r="A40" s="181" t="s">
        <v>193</v>
      </c>
      <c r="B40" s="127">
        <f>Lønforløb!B27</f>
        <v>30516</v>
      </c>
      <c r="C40" s="182">
        <f>Lønforløb!B27</f>
        <v>30516</v>
      </c>
      <c r="E40" s="184" t="s">
        <v>148</v>
      </c>
      <c r="F40" s="131">
        <f>Lønforløb!B41</f>
        <v>39093.75</v>
      </c>
      <c r="G40" s="131">
        <f>Lønforløb!B41</f>
        <v>39093.75</v>
      </c>
    </row>
    <row r="41" spans="1:8">
      <c r="A41" s="181" t="s">
        <v>143</v>
      </c>
      <c r="B41" s="127">
        <f>Lønforløb!F30</f>
        <v>379.24275000000006</v>
      </c>
      <c r="C41" s="182">
        <f>Lønforløb!F30</f>
        <v>379.24275000000006</v>
      </c>
      <c r="E41" s="181" t="s">
        <v>175</v>
      </c>
      <c r="F41" s="127">
        <f>Lønforløb!F36</f>
        <v>1516.9710000000002</v>
      </c>
      <c r="G41" s="127">
        <f>Lønforløb!F36</f>
        <v>1516.9710000000002</v>
      </c>
    </row>
    <row r="42" spans="1:8">
      <c r="A42" s="181" t="s">
        <v>194</v>
      </c>
      <c r="B42" s="127">
        <f>Lønforløb!B29-Lønforløb!B27</f>
        <v>993.5</v>
      </c>
      <c r="C42" s="182">
        <f>Lønforløb!B29-Lønforløb!B27</f>
        <v>993.5</v>
      </c>
      <c r="E42" s="181" t="s">
        <v>176</v>
      </c>
      <c r="F42" s="127"/>
      <c r="G42" s="127">
        <f>Lønforløb!F39</f>
        <v>2528.2850000000003</v>
      </c>
    </row>
    <row r="43" spans="1:8">
      <c r="A43" s="181" t="s">
        <v>195</v>
      </c>
      <c r="B43" s="127"/>
      <c r="C43" s="182">
        <f>Lønforløb!B35-Lønforløb!B29</f>
        <v>3271.25</v>
      </c>
      <c r="E43" s="181" t="s">
        <v>185</v>
      </c>
      <c r="F43" s="127"/>
      <c r="G43" s="127">
        <f>Lønforløb!F33</f>
        <v>821.69262500000002</v>
      </c>
    </row>
    <row r="44" spans="1:8">
      <c r="A44" s="181"/>
      <c r="B44" s="127"/>
      <c r="C44" s="182"/>
      <c r="E44" s="185" t="s">
        <v>76</v>
      </c>
      <c r="F44" s="136">
        <f>SUM(F40:F43)</f>
        <v>40610.720999999998</v>
      </c>
      <c r="G44" s="136">
        <f>SUM(G40:G43)</f>
        <v>43960.698625000005</v>
      </c>
      <c r="H44" t="s">
        <v>89</v>
      </c>
    </row>
    <row r="45" spans="1:8">
      <c r="A45" s="133" t="s">
        <v>47</v>
      </c>
      <c r="B45" s="136">
        <f>SUM(B40:B44)</f>
        <v>31888.742750000001</v>
      </c>
      <c r="C45" s="183">
        <f>SUM(C40:C44)</f>
        <v>35159.992750000005</v>
      </c>
      <c r="D45" t="s">
        <v>89</v>
      </c>
    </row>
    <row r="46" spans="1:8">
      <c r="B46" s="23"/>
      <c r="C46" s="23"/>
    </row>
    <row r="47" spans="1:8">
      <c r="A47" s="186" t="s">
        <v>198</v>
      </c>
      <c r="B47" s="190" t="s">
        <v>177</v>
      </c>
      <c r="C47" s="186" t="s">
        <v>197</v>
      </c>
    </row>
    <row r="48" spans="1:8">
      <c r="A48" s="184" t="s">
        <v>164</v>
      </c>
      <c r="B48" s="131">
        <f>Lønforløb!B40</f>
        <v>38235.25</v>
      </c>
      <c r="C48" s="131">
        <f>Lønforløb!B40</f>
        <v>38235.25</v>
      </c>
    </row>
    <row r="49" spans="1:5">
      <c r="A49" s="181" t="s">
        <v>175</v>
      </c>
      <c r="B49" s="127">
        <f>Lønforløb!F36</f>
        <v>1516.9710000000002</v>
      </c>
      <c r="C49" s="127">
        <f>Lønforløb!F36</f>
        <v>1516.9710000000002</v>
      </c>
    </row>
    <row r="50" spans="1:5">
      <c r="A50" s="181" t="s">
        <v>199</v>
      </c>
      <c r="B50" s="127">
        <f>Lønforløb!F32</f>
        <v>695.27837499999998</v>
      </c>
      <c r="C50" s="127">
        <f>Lønforløb!F32</f>
        <v>695.27837499999998</v>
      </c>
    </row>
    <row r="51" spans="1:5">
      <c r="A51" s="181" t="s">
        <v>176</v>
      </c>
      <c r="B51" s="127"/>
      <c r="C51" s="127">
        <f>Lønforløb!F39</f>
        <v>2528.2850000000003</v>
      </c>
    </row>
    <row r="52" spans="1:5">
      <c r="A52" s="181" t="s">
        <v>185</v>
      </c>
      <c r="B52" s="127"/>
      <c r="C52" s="127">
        <f>Lønforløb!F33</f>
        <v>821.69262500000002</v>
      </c>
    </row>
    <row r="53" spans="1:5">
      <c r="A53" s="185" t="s">
        <v>76</v>
      </c>
      <c r="B53" s="136">
        <f>SUM(B48:B52)</f>
        <v>40447.499374999999</v>
      </c>
      <c r="C53" s="136">
        <f>SUM(C48:C52)</f>
        <v>43797.477000000006</v>
      </c>
      <c r="D53" t="s">
        <v>89</v>
      </c>
    </row>
    <row r="55" spans="1:5">
      <c r="A55" s="186" t="s">
        <v>178</v>
      </c>
      <c r="B55" s="190" t="s">
        <v>177</v>
      </c>
      <c r="C55" s="186" t="s">
        <v>187</v>
      </c>
      <c r="D55" s="186" t="s">
        <v>188</v>
      </c>
    </row>
    <row r="56" spans="1:5">
      <c r="A56" s="157" t="s">
        <v>148</v>
      </c>
      <c r="B56" s="158">
        <f>Lønforløb!B41</f>
        <v>39093.75</v>
      </c>
      <c r="C56" s="158">
        <f>Lønforløb!B41</f>
        <v>39093.75</v>
      </c>
      <c r="D56" s="158">
        <f>Lønforløb!B41</f>
        <v>39093.75</v>
      </c>
    </row>
    <row r="57" spans="1:5">
      <c r="A57" s="180" t="s">
        <v>189</v>
      </c>
      <c r="B57" s="159"/>
      <c r="C57" s="159"/>
      <c r="D57" s="159">
        <f>Lønforløb!B42-Lønforløb!B41</f>
        <v>882.08000000000175</v>
      </c>
    </row>
    <row r="58" spans="1:5">
      <c r="A58" s="155" t="s">
        <v>175</v>
      </c>
      <c r="B58" s="159">
        <f>Lønforløb!F36</f>
        <v>1516.9710000000002</v>
      </c>
      <c r="C58" s="159">
        <f>Lønforløb!F36</f>
        <v>1516.9710000000002</v>
      </c>
      <c r="D58" s="159">
        <f>Lønforløb!F36</f>
        <v>1516.9710000000002</v>
      </c>
    </row>
    <row r="59" spans="1:5">
      <c r="A59" s="155" t="s">
        <v>176</v>
      </c>
      <c r="B59" s="159"/>
      <c r="C59" s="159">
        <f>Lønforløb!F39</f>
        <v>2528.2850000000003</v>
      </c>
      <c r="D59" s="159">
        <f>Lønforløb!F39</f>
        <v>2528.2850000000003</v>
      </c>
    </row>
    <row r="60" spans="1:5">
      <c r="A60" s="156" t="s">
        <v>152</v>
      </c>
      <c r="B60" s="160">
        <f>SUM(B56:B58)</f>
        <v>40610.720999999998</v>
      </c>
      <c r="C60" s="160">
        <f>SUM(C56:C59)</f>
        <v>43139.006000000001</v>
      </c>
      <c r="D60" s="160">
        <f>SUM(D56:D59)</f>
        <v>44021.086000000003</v>
      </c>
      <c r="E60" t="s">
        <v>89</v>
      </c>
    </row>
    <row r="62" spans="1:5">
      <c r="A62" s="186" t="s">
        <v>203</v>
      </c>
      <c r="B62" s="191" t="s">
        <v>177</v>
      </c>
      <c r="C62" s="191" t="s">
        <v>188</v>
      </c>
      <c r="D62" s="191" t="s">
        <v>206</v>
      </c>
    </row>
    <row r="63" spans="1:5">
      <c r="A63" s="216" t="s">
        <v>148</v>
      </c>
      <c r="B63" s="218">
        <f>Lønforløb!B41</f>
        <v>39093.75</v>
      </c>
      <c r="C63" s="223">
        <f>Lønforløb!B41</f>
        <v>39093.75</v>
      </c>
      <c r="D63" s="219">
        <f>Lønforløb!B41</f>
        <v>39093.75</v>
      </c>
    </row>
    <row r="64" spans="1:5">
      <c r="A64" s="216" t="s">
        <v>204</v>
      </c>
      <c r="B64" s="220">
        <f>Lønforløb!B42-Lønforløb!B41</f>
        <v>882.08000000000175</v>
      </c>
      <c r="C64" s="224">
        <f>Lønforløb!B42-Lønforløb!B41</f>
        <v>882.08000000000175</v>
      </c>
      <c r="D64" s="214">
        <f>Lønforløb!B42-Lønforløb!B41</f>
        <v>882.08000000000175</v>
      </c>
    </row>
    <row r="65" spans="1:5">
      <c r="A65" s="216" t="s">
        <v>207</v>
      </c>
      <c r="B65" s="213"/>
      <c r="C65" s="212">
        <f>6700*Lønforløb!B47/12</f>
        <v>846.97547500000007</v>
      </c>
      <c r="D65" s="215">
        <f>6700*Lønforløb!B47/12</f>
        <v>846.97547500000007</v>
      </c>
    </row>
    <row r="66" spans="1:5">
      <c r="A66" s="216" t="s">
        <v>175</v>
      </c>
      <c r="B66" s="213">
        <f>Lønforløb!F36</f>
        <v>1516.9710000000002</v>
      </c>
      <c r="C66" s="224">
        <f>Lønforløb!F36</f>
        <v>1516.9710000000002</v>
      </c>
      <c r="D66" s="214">
        <f>Lønforløb!F36</f>
        <v>1516.9710000000002</v>
      </c>
    </row>
    <row r="67" spans="1:5">
      <c r="A67" s="216" t="s">
        <v>208</v>
      </c>
      <c r="B67" s="221"/>
      <c r="C67" s="225"/>
      <c r="D67" s="222">
        <f>6700*Lønforløb!B47/12</f>
        <v>846.97547500000007</v>
      </c>
    </row>
    <row r="68" spans="1:5">
      <c r="A68" s="32" t="s">
        <v>152</v>
      </c>
      <c r="B68" s="121">
        <f>SUM(B63:B67)</f>
        <v>41492.800999999999</v>
      </c>
      <c r="C68" s="217">
        <f>SUM(C63:C67)</f>
        <v>42339.776474999999</v>
      </c>
      <c r="D68" s="217">
        <f>SUM(D63:D67)</f>
        <v>43186.751949999998</v>
      </c>
      <c r="E68" t="s">
        <v>89</v>
      </c>
    </row>
    <row r="70" spans="1:5">
      <c r="A70" t="s">
        <v>205</v>
      </c>
      <c r="B70" s="211" t="s">
        <v>86</v>
      </c>
    </row>
  </sheetData>
  <mergeCells count="4">
    <mergeCell ref="A28:A29"/>
    <mergeCell ref="A18:A19"/>
    <mergeCell ref="A3:A5"/>
    <mergeCell ref="B28:B29"/>
  </mergeCells>
  <pageMargins left="0.25" right="0.25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</sheetPr>
  <dimension ref="A1:D9"/>
  <sheetViews>
    <sheetView zoomScale="148" zoomScaleNormal="148" workbookViewId="0">
      <selection activeCell="C7" sqref="C7"/>
    </sheetView>
  </sheetViews>
  <sheetFormatPr defaultRowHeight="12.75"/>
  <cols>
    <col min="1" max="1" width="29.5" customWidth="1"/>
    <col min="2" max="2" width="14.75" customWidth="1"/>
    <col min="3" max="3" width="17.875" bestFit="1" customWidth="1"/>
  </cols>
  <sheetData>
    <row r="1" spans="1:4" ht="18">
      <c r="A1" s="81" t="s">
        <v>95</v>
      </c>
      <c r="C1" s="210">
        <f>Lønforløb!C1</f>
        <v>45200</v>
      </c>
    </row>
    <row r="3" spans="1:4">
      <c r="A3" s="229" t="s">
        <v>96</v>
      </c>
      <c r="B3" s="230"/>
      <c r="C3" s="231"/>
    </row>
    <row r="4" spans="1:4">
      <c r="A4" s="60"/>
      <c r="B4" s="60"/>
      <c r="C4" s="95" t="s">
        <v>5</v>
      </c>
      <c r="D4" s="94"/>
    </row>
    <row r="5" spans="1:4">
      <c r="A5" s="61" t="s">
        <v>74</v>
      </c>
      <c r="B5" s="62"/>
      <c r="C5" s="93">
        <f>290.54*1.003</f>
        <v>291.41161999999997</v>
      </c>
      <c r="D5" s="94"/>
    </row>
    <row r="6" spans="1:4">
      <c r="A6" s="61" t="s">
        <v>97</v>
      </c>
      <c r="B6" s="62"/>
      <c r="C6" s="93">
        <f>276.99*1.003</f>
        <v>277.82096999999999</v>
      </c>
      <c r="D6" s="94"/>
    </row>
    <row r="7" spans="1:4">
      <c r="A7" s="61" t="s">
        <v>100</v>
      </c>
      <c r="B7" s="62"/>
      <c r="C7" s="93">
        <f>233.87*1.003</f>
        <v>234.57160999999999</v>
      </c>
      <c r="D7" s="94"/>
    </row>
    <row r="9" spans="1:4">
      <c r="A9" t="s">
        <v>98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62"/>
  <sheetViews>
    <sheetView zoomScaleNormal="100" workbookViewId="0">
      <selection activeCell="B47" sqref="B47"/>
    </sheetView>
  </sheetViews>
  <sheetFormatPr defaultRowHeight="12.75"/>
  <cols>
    <col min="1" max="1" width="22.875" customWidth="1"/>
    <col min="2" max="2" width="41.875" customWidth="1"/>
    <col min="3" max="3" width="34.625" customWidth="1"/>
    <col min="4" max="4" width="23" customWidth="1"/>
    <col min="5" max="5" width="35.125" customWidth="1"/>
    <col min="6" max="6" width="15.25" customWidth="1"/>
  </cols>
  <sheetData>
    <row r="1" spans="1:6" ht="19.5">
      <c r="A1" s="27" t="s">
        <v>167</v>
      </c>
      <c r="C1" s="210">
        <v>45200</v>
      </c>
    </row>
    <row r="3" spans="1:6" ht="15">
      <c r="A3" s="232" t="s">
        <v>65</v>
      </c>
      <c r="B3" s="233"/>
    </row>
    <row r="4" spans="1:6">
      <c r="A4" s="31" t="s">
        <v>7</v>
      </c>
      <c r="B4" s="31" t="s">
        <v>8</v>
      </c>
      <c r="C4" s="31" t="s">
        <v>13</v>
      </c>
      <c r="D4" s="31" t="s">
        <v>14</v>
      </c>
      <c r="E4" s="31" t="s">
        <v>15</v>
      </c>
    </row>
    <row r="5" spans="1:6">
      <c r="A5" s="32" t="s">
        <v>9</v>
      </c>
      <c r="B5" s="51" t="s">
        <v>102</v>
      </c>
      <c r="C5" s="45" t="s">
        <v>104</v>
      </c>
      <c r="D5" s="45" t="s">
        <v>106</v>
      </c>
      <c r="E5" s="45" t="s">
        <v>105</v>
      </c>
    </row>
    <row r="6" spans="1:6">
      <c r="A6" s="32" t="s">
        <v>12</v>
      </c>
      <c r="B6" s="51" t="s">
        <v>102</v>
      </c>
      <c r="C6" s="45" t="s">
        <v>107</v>
      </c>
      <c r="D6" s="45" t="s">
        <v>108</v>
      </c>
      <c r="E6" s="45" t="s">
        <v>109</v>
      </c>
      <c r="F6" t="s">
        <v>202</v>
      </c>
    </row>
    <row r="7" spans="1:6">
      <c r="A7" s="32" t="s">
        <v>27</v>
      </c>
      <c r="B7" s="51" t="s">
        <v>103</v>
      </c>
      <c r="C7" s="45" t="s">
        <v>110</v>
      </c>
      <c r="D7" s="45" t="s">
        <v>112</v>
      </c>
      <c r="E7" s="45" t="s">
        <v>111</v>
      </c>
    </row>
    <row r="8" spans="1:6">
      <c r="B8" s="20"/>
      <c r="C8" s="43"/>
      <c r="D8" s="43"/>
      <c r="E8" s="43"/>
    </row>
    <row r="9" spans="1:6" ht="15">
      <c r="A9" s="232" t="s">
        <v>114</v>
      </c>
      <c r="B9" s="233"/>
    </row>
    <row r="10" spans="1:6">
      <c r="A10" s="37" t="s">
        <v>7</v>
      </c>
      <c r="B10" s="37" t="s">
        <v>8</v>
      </c>
    </row>
    <row r="11" spans="1:6">
      <c r="A11" s="38" t="s">
        <v>9</v>
      </c>
      <c r="B11" s="44" t="s">
        <v>128</v>
      </c>
    </row>
    <row r="12" spans="1:6">
      <c r="A12" s="38" t="s">
        <v>27</v>
      </c>
      <c r="B12" s="44" t="s">
        <v>113</v>
      </c>
    </row>
    <row r="14" spans="1:6" ht="15">
      <c r="A14" s="197" t="s">
        <v>18</v>
      </c>
      <c r="B14" s="195"/>
      <c r="E14" s="53"/>
    </row>
    <row r="15" spans="1:6">
      <c r="A15" s="47" t="s">
        <v>35</v>
      </c>
      <c r="B15" s="48"/>
      <c r="C15" s="36"/>
    </row>
    <row r="16" spans="1:6">
      <c r="A16" s="49" t="s">
        <v>10</v>
      </c>
      <c r="B16" s="36"/>
      <c r="C16" s="50" t="s">
        <v>16</v>
      </c>
      <c r="D16" t="s">
        <v>37</v>
      </c>
    </row>
    <row r="17" spans="1:10">
      <c r="A17" s="54" t="s">
        <v>11</v>
      </c>
      <c r="B17" s="36"/>
      <c r="C17" s="50" t="s">
        <v>17</v>
      </c>
      <c r="D17" t="s">
        <v>38</v>
      </c>
    </row>
    <row r="18" spans="1:10">
      <c r="A18" s="47" t="s">
        <v>36</v>
      </c>
      <c r="B18" s="48"/>
      <c r="C18" s="50"/>
    </row>
    <row r="19" spans="1:10">
      <c r="A19" s="49" t="s">
        <v>21</v>
      </c>
      <c r="B19" s="36"/>
      <c r="C19" s="50" t="s">
        <v>16</v>
      </c>
    </row>
    <row r="20" spans="1:10">
      <c r="A20" s="36" t="s">
        <v>68</v>
      </c>
      <c r="B20" s="36"/>
      <c r="C20" s="50" t="s">
        <v>28</v>
      </c>
    </row>
    <row r="21" spans="1:10" ht="13.5" thickBot="1"/>
    <row r="22" spans="1:10" ht="13.5" thickBot="1">
      <c r="A22" s="207" t="s">
        <v>2</v>
      </c>
      <c r="B22" s="208" t="s">
        <v>20</v>
      </c>
    </row>
    <row r="23" spans="1:10" ht="15.75">
      <c r="A23" s="201">
        <v>27</v>
      </c>
      <c r="B23" s="202">
        <v>28646.5</v>
      </c>
      <c r="J23" s="92"/>
    </row>
    <row r="24" spans="1:10" ht="15.75">
      <c r="A24" s="203">
        <v>28</v>
      </c>
      <c r="B24" s="204">
        <v>29099.58</v>
      </c>
      <c r="C24" s="80"/>
      <c r="J24" s="92"/>
    </row>
    <row r="25" spans="1:10" ht="15.75">
      <c r="A25" s="203">
        <v>29</v>
      </c>
      <c r="B25" s="204">
        <v>29562.25</v>
      </c>
      <c r="C25" s="80"/>
      <c r="J25" s="92"/>
    </row>
    <row r="26" spans="1:10" ht="16.5" thickBot="1">
      <c r="A26" s="205">
        <v>30</v>
      </c>
      <c r="B26" s="206">
        <v>30034</v>
      </c>
      <c r="C26" s="80"/>
      <c r="J26" s="92"/>
    </row>
    <row r="27" spans="1:10" ht="15.75">
      <c r="A27" s="201">
        <v>31</v>
      </c>
      <c r="B27" s="202">
        <v>30516</v>
      </c>
      <c r="C27" s="80"/>
      <c r="D27" s="21" t="s">
        <v>26</v>
      </c>
      <c r="J27" s="92"/>
    </row>
    <row r="28" spans="1:10" ht="15.75">
      <c r="A28" s="203">
        <v>32</v>
      </c>
      <c r="B28" s="204">
        <v>31007.83</v>
      </c>
      <c r="C28" s="80"/>
      <c r="D28" s="18" t="s">
        <v>39</v>
      </c>
      <c r="E28" s="18" t="s">
        <v>5</v>
      </c>
      <c r="F28" s="18" t="s">
        <v>4</v>
      </c>
      <c r="J28" s="92"/>
    </row>
    <row r="29" spans="1:10" ht="15.75">
      <c r="A29" s="203">
        <v>33</v>
      </c>
      <c r="B29" s="204">
        <v>31509.5</v>
      </c>
      <c r="C29" s="80"/>
      <c r="D29" s="35">
        <v>2000</v>
      </c>
      <c r="E29" s="35">
        <f>D29*$B$47</f>
        <v>3033.942</v>
      </c>
      <c r="F29" s="19">
        <f t="shared" ref="F29:F30" si="0">E29/12</f>
        <v>252.82849999999999</v>
      </c>
      <c r="J29" s="92"/>
    </row>
    <row r="30" spans="1:10" ht="15.75">
      <c r="A30" s="203">
        <v>34</v>
      </c>
      <c r="B30" s="204">
        <v>32022.17</v>
      </c>
      <c r="C30" s="80"/>
      <c r="D30" s="35">
        <v>3000</v>
      </c>
      <c r="E30" s="35">
        <f t="shared" ref="E30:E40" si="1">D30*$B$47</f>
        <v>4550.9130000000005</v>
      </c>
      <c r="F30" s="19">
        <f t="shared" si="0"/>
        <v>379.24275000000006</v>
      </c>
      <c r="J30" s="92"/>
    </row>
    <row r="31" spans="1:10" ht="16.5" thickBot="1">
      <c r="A31" s="205">
        <v>35</v>
      </c>
      <c r="B31" s="206">
        <v>32544.58</v>
      </c>
      <c r="C31" s="80"/>
      <c r="D31" s="35">
        <v>4000</v>
      </c>
      <c r="E31" s="35">
        <f t="shared" si="1"/>
        <v>6067.884</v>
      </c>
      <c r="F31" s="19">
        <f t="shared" ref="F31" si="2">E31/12</f>
        <v>505.65699999999998</v>
      </c>
      <c r="J31" s="92"/>
    </row>
    <row r="32" spans="1:10" ht="15.75">
      <c r="A32" s="201">
        <v>36</v>
      </c>
      <c r="B32" s="202">
        <v>33078.17</v>
      </c>
      <c r="C32" s="80"/>
      <c r="D32" s="35">
        <v>5500</v>
      </c>
      <c r="E32" s="35">
        <f t="shared" si="1"/>
        <v>8343.3405000000002</v>
      </c>
      <c r="F32" s="19">
        <f t="shared" ref="F32:F40" si="3">E32/12</f>
        <v>695.27837499999998</v>
      </c>
      <c r="J32" s="92"/>
    </row>
    <row r="33" spans="1:10" ht="15.75">
      <c r="A33" s="203">
        <v>37</v>
      </c>
      <c r="B33" s="204">
        <v>33622.25</v>
      </c>
      <c r="C33" s="80"/>
      <c r="D33" s="35">
        <v>6500</v>
      </c>
      <c r="E33" s="35">
        <f t="shared" si="1"/>
        <v>9860.3114999999998</v>
      </c>
      <c r="F33" s="19">
        <f t="shared" si="3"/>
        <v>821.69262500000002</v>
      </c>
      <c r="J33" s="92"/>
    </row>
    <row r="34" spans="1:10" ht="15.75">
      <c r="A34" s="203">
        <v>38</v>
      </c>
      <c r="B34" s="204">
        <v>34202.67</v>
      </c>
      <c r="C34" s="80"/>
      <c r="D34" s="35">
        <v>7000</v>
      </c>
      <c r="E34" s="35">
        <f t="shared" si="1"/>
        <v>10618.797</v>
      </c>
      <c r="F34" s="19">
        <f t="shared" si="3"/>
        <v>884.89975000000004</v>
      </c>
      <c r="J34" s="92"/>
    </row>
    <row r="35" spans="1:10" ht="15.75">
      <c r="A35" s="203">
        <v>39</v>
      </c>
      <c r="B35" s="204">
        <v>34780.75</v>
      </c>
      <c r="C35" s="80"/>
      <c r="D35" s="35">
        <v>10000</v>
      </c>
      <c r="E35" s="35">
        <f t="shared" si="1"/>
        <v>15169.710000000001</v>
      </c>
      <c r="F35" s="19">
        <f t="shared" si="3"/>
        <v>1264.1425000000002</v>
      </c>
      <c r="J35" s="92"/>
    </row>
    <row r="36" spans="1:10" ht="16.5" thickBot="1">
      <c r="A36" s="205">
        <v>40</v>
      </c>
      <c r="B36" s="206">
        <v>35370.83</v>
      </c>
      <c r="C36" s="80"/>
      <c r="D36" s="35">
        <v>12000</v>
      </c>
      <c r="E36" s="35">
        <f t="shared" si="1"/>
        <v>18203.652000000002</v>
      </c>
      <c r="F36" s="19">
        <f t="shared" si="3"/>
        <v>1516.9710000000002</v>
      </c>
      <c r="J36" s="92"/>
    </row>
    <row r="37" spans="1:10" ht="15.75">
      <c r="A37" s="201">
        <v>41</v>
      </c>
      <c r="B37" s="202">
        <v>35972.75</v>
      </c>
      <c r="C37" s="80"/>
      <c r="D37" s="35">
        <v>13000</v>
      </c>
      <c r="E37" s="35">
        <f t="shared" si="1"/>
        <v>19720.623</v>
      </c>
      <c r="F37" s="19">
        <f t="shared" si="3"/>
        <v>1643.38525</v>
      </c>
      <c r="J37" s="92"/>
    </row>
    <row r="38" spans="1:10" ht="15.75">
      <c r="A38" s="203">
        <v>42</v>
      </c>
      <c r="B38" s="204">
        <v>36586.58</v>
      </c>
      <c r="C38" s="80"/>
      <c r="D38" s="209">
        <v>15000</v>
      </c>
      <c r="E38" s="35">
        <f t="shared" si="1"/>
        <v>22754.565000000002</v>
      </c>
      <c r="F38" s="19">
        <f t="shared" si="3"/>
        <v>1896.2137500000001</v>
      </c>
      <c r="J38" s="92"/>
    </row>
    <row r="39" spans="1:10" ht="15.75">
      <c r="A39" s="203">
        <v>43</v>
      </c>
      <c r="B39" s="204">
        <v>37399.67</v>
      </c>
      <c r="C39" s="80"/>
      <c r="D39" s="209">
        <v>20000</v>
      </c>
      <c r="E39" s="35">
        <f t="shared" si="1"/>
        <v>30339.420000000002</v>
      </c>
      <c r="F39" s="19">
        <f t="shared" si="3"/>
        <v>2528.2850000000003</v>
      </c>
      <c r="J39" s="92"/>
    </row>
    <row r="40" spans="1:10" ht="15.75">
      <c r="A40" s="203">
        <v>44</v>
      </c>
      <c r="B40" s="204">
        <v>38235.25</v>
      </c>
      <c r="C40" s="80"/>
      <c r="D40" s="209">
        <v>34900</v>
      </c>
      <c r="E40" s="35">
        <f t="shared" si="1"/>
        <v>52942.287900000003</v>
      </c>
      <c r="F40" s="19">
        <f t="shared" si="3"/>
        <v>4411.8573249999999</v>
      </c>
      <c r="J40" s="92"/>
    </row>
    <row r="41" spans="1:10" ht="16.5" thickBot="1">
      <c r="A41" s="205">
        <v>45</v>
      </c>
      <c r="B41" s="206">
        <v>39093.75</v>
      </c>
      <c r="C41" s="80"/>
      <c r="J41" s="92"/>
    </row>
    <row r="42" spans="1:10" ht="15.75">
      <c r="A42" s="201">
        <v>46</v>
      </c>
      <c r="B42" s="202">
        <v>39975.83</v>
      </c>
      <c r="C42" s="80"/>
      <c r="D42" s="178"/>
      <c r="J42" s="92"/>
    </row>
    <row r="43" spans="1:10" ht="15.75">
      <c r="A43" s="203">
        <v>47</v>
      </c>
      <c r="B43" s="204">
        <v>40687.42</v>
      </c>
      <c r="C43" s="80"/>
      <c r="J43" s="92"/>
    </row>
    <row r="44" spans="1:10" ht="15.75">
      <c r="A44" s="203">
        <v>48</v>
      </c>
      <c r="B44" s="204">
        <v>42557.75</v>
      </c>
      <c r="C44" s="80"/>
    </row>
    <row r="45" spans="1:10" ht="16.5" thickBot="1">
      <c r="A45" s="205">
        <v>49</v>
      </c>
      <c r="B45" s="206">
        <v>45413.83</v>
      </c>
      <c r="C45" s="80"/>
    </row>
    <row r="46" spans="1:10" ht="15.75" thickBot="1">
      <c r="A46" s="20"/>
      <c r="B46" s="74"/>
    </row>
    <row r="47" spans="1:10" ht="13.5" thickBot="1">
      <c r="A47" s="199" t="s">
        <v>22</v>
      </c>
      <c r="B47" s="5">
        <v>1.5169710000000001</v>
      </c>
      <c r="C47" t="s">
        <v>40</v>
      </c>
    </row>
    <row r="50" spans="1:5" ht="15">
      <c r="A50" s="21"/>
    </row>
    <row r="51" spans="1:5" ht="15">
      <c r="A51" s="21"/>
    </row>
    <row r="52" spans="1:5">
      <c r="A52" s="22"/>
      <c r="B52" s="22"/>
      <c r="C52" s="22"/>
      <c r="D52" s="22"/>
      <c r="E52" s="22"/>
    </row>
    <row r="53" spans="1:5">
      <c r="B53" s="53"/>
      <c r="C53" s="53"/>
      <c r="D53" s="53"/>
      <c r="E53" s="53"/>
    </row>
    <row r="54" spans="1:5">
      <c r="B54" s="53"/>
      <c r="C54" s="53"/>
      <c r="D54" s="53"/>
      <c r="E54" s="53"/>
    </row>
    <row r="55" spans="1:5">
      <c r="B55" s="53"/>
      <c r="C55" s="53"/>
      <c r="D55" s="53"/>
      <c r="E55" s="53"/>
    </row>
    <row r="57" spans="1:5" ht="15">
      <c r="A57" s="21"/>
    </row>
    <row r="58" spans="1:5">
      <c r="A58" s="22"/>
      <c r="B58" s="22"/>
    </row>
    <row r="59" spans="1:5">
      <c r="B59" s="53"/>
    </row>
    <row r="60" spans="1:5">
      <c r="B60" s="53"/>
    </row>
    <row r="62" spans="1:5">
      <c r="C62" s="43"/>
    </row>
  </sheetData>
  <mergeCells count="2">
    <mergeCell ref="A3:B3"/>
    <mergeCell ref="A9:B9"/>
  </mergeCells>
  <pageMargins left="0.7" right="0.7" top="0.75" bottom="0.75" header="0.3" footer="0.3"/>
  <pageSetup paperSize="9" scale="78" fitToHeight="2" orientation="landscape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7"/>
  <sheetViews>
    <sheetView zoomScale="130" zoomScaleNormal="130" workbookViewId="0">
      <selection activeCell="D37" sqref="D37"/>
    </sheetView>
  </sheetViews>
  <sheetFormatPr defaultRowHeight="12.75"/>
  <cols>
    <col min="1" max="1" width="49.625" customWidth="1"/>
    <col min="2" max="2" width="22.375" customWidth="1"/>
    <col min="3" max="3" width="16.375" customWidth="1"/>
    <col min="4" max="4" width="16" customWidth="1"/>
    <col min="5" max="5" width="26.25" bestFit="1" customWidth="1"/>
    <col min="6" max="6" width="13.125" customWidth="1"/>
    <col min="7" max="7" width="15.875" customWidth="1"/>
    <col min="8" max="8" width="11.125" bestFit="1" customWidth="1"/>
  </cols>
  <sheetData>
    <row r="1" spans="1:8" ht="18">
      <c r="A1" s="234" t="s">
        <v>99</v>
      </c>
      <c r="B1" s="234"/>
      <c r="C1" s="234"/>
      <c r="D1" s="82"/>
      <c r="E1" s="210">
        <f>Lønforløb!C1</f>
        <v>45200</v>
      </c>
      <c r="F1" s="81"/>
    </row>
    <row r="3" spans="1:8" ht="15">
      <c r="A3" s="57" t="s">
        <v>3</v>
      </c>
      <c r="B3" s="31" t="s">
        <v>39</v>
      </c>
      <c r="C3" s="31" t="s">
        <v>59</v>
      </c>
      <c r="D3" s="31" t="s">
        <v>52</v>
      </c>
    </row>
    <row r="4" spans="1:8">
      <c r="A4" s="32" t="s">
        <v>56</v>
      </c>
      <c r="B4" s="33">
        <v>13000</v>
      </c>
      <c r="C4" s="33">
        <f>B4*$D$37</f>
        <v>19720.623</v>
      </c>
      <c r="D4" s="33">
        <f>C4/12</f>
        <v>1643.38525</v>
      </c>
      <c r="E4" t="s">
        <v>60</v>
      </c>
      <c r="G4" s="179"/>
      <c r="H4" s="179"/>
    </row>
    <row r="5" spans="1:8">
      <c r="A5" s="32" t="s">
        <v>87</v>
      </c>
      <c r="B5" s="33">
        <v>90</v>
      </c>
      <c r="C5" s="33">
        <f>B5*$D$37</f>
        <v>136.52739</v>
      </c>
      <c r="E5" t="s">
        <v>61</v>
      </c>
    </row>
    <row r="6" spans="1:8">
      <c r="B6" s="8"/>
      <c r="C6" s="8"/>
    </row>
    <row r="7" spans="1:8" ht="17.25" customHeight="1">
      <c r="A7" s="30" t="s">
        <v>50</v>
      </c>
      <c r="B7" s="31" t="s">
        <v>39</v>
      </c>
      <c r="C7" s="31" t="s">
        <v>5</v>
      </c>
      <c r="D7" s="31" t="s">
        <v>52</v>
      </c>
    </row>
    <row r="8" spans="1:8" ht="14.25" customHeight="1">
      <c r="A8" s="32" t="s">
        <v>46</v>
      </c>
      <c r="B8" s="33">
        <v>15400</v>
      </c>
      <c r="C8" s="33">
        <f>B8*$D$37</f>
        <v>23361.3534</v>
      </c>
      <c r="D8" s="33">
        <f>C8/12</f>
        <v>1946.77945</v>
      </c>
      <c r="E8" t="s">
        <v>60</v>
      </c>
    </row>
    <row r="9" spans="1:8">
      <c r="A9" s="32" t="s">
        <v>88</v>
      </c>
      <c r="B9" s="33">
        <v>90</v>
      </c>
      <c r="C9" s="33">
        <f>B9*$D$37</f>
        <v>136.52739</v>
      </c>
      <c r="E9" t="s">
        <v>61</v>
      </c>
    </row>
    <row r="10" spans="1:8">
      <c r="B10" s="8"/>
      <c r="C10" s="8"/>
    </row>
    <row r="12" spans="1:8" ht="15">
      <c r="A12" s="58" t="s">
        <v>19</v>
      </c>
      <c r="B12" s="37" t="s">
        <v>39</v>
      </c>
      <c r="C12" s="37" t="s">
        <v>5</v>
      </c>
      <c r="D12" s="37" t="s">
        <v>52</v>
      </c>
    </row>
    <row r="13" spans="1:8">
      <c r="A13" s="38" t="s">
        <v>46</v>
      </c>
      <c r="B13" s="39">
        <v>5500</v>
      </c>
      <c r="C13" s="39">
        <f>B13*$D$37</f>
        <v>8343.3405000000002</v>
      </c>
      <c r="D13" s="39">
        <f>C13/12</f>
        <v>695.27837499999998</v>
      </c>
      <c r="E13" t="s">
        <v>60</v>
      </c>
    </row>
    <row r="14" spans="1:8">
      <c r="A14" s="38" t="s">
        <v>87</v>
      </c>
      <c r="B14" s="39">
        <v>90</v>
      </c>
      <c r="C14" s="39">
        <f>B14*$D$37</f>
        <v>136.52739</v>
      </c>
      <c r="E14" t="s">
        <v>61</v>
      </c>
    </row>
    <row r="15" spans="1:8">
      <c r="B15" s="8"/>
      <c r="C15" s="8"/>
    </row>
    <row r="16" spans="1:8" ht="15">
      <c r="A16" s="200" t="s">
        <v>51</v>
      </c>
      <c r="B16" s="37" t="s">
        <v>39</v>
      </c>
      <c r="C16" s="37" t="s">
        <v>5</v>
      </c>
      <c r="D16" s="37" t="s">
        <v>52</v>
      </c>
      <c r="G16" s="8"/>
    </row>
    <row r="17" spans="1:7">
      <c r="A17" s="69" t="s">
        <v>46</v>
      </c>
      <c r="B17" s="39">
        <v>15400</v>
      </c>
      <c r="C17" s="39">
        <f>B17*$D$37</f>
        <v>23361.3534</v>
      </c>
      <c r="D17" s="39">
        <f>C17/12</f>
        <v>1946.77945</v>
      </c>
      <c r="E17" t="s">
        <v>62</v>
      </c>
      <c r="G17" s="8"/>
    </row>
    <row r="18" spans="1:7">
      <c r="A18" s="38" t="s">
        <v>88</v>
      </c>
      <c r="B18" s="39">
        <v>90</v>
      </c>
      <c r="C18" s="39">
        <f>B18*$D$37</f>
        <v>136.52739</v>
      </c>
      <c r="E18" t="s">
        <v>61</v>
      </c>
    </row>
    <row r="23" spans="1:7" ht="15">
      <c r="B23" s="9" t="s">
        <v>49</v>
      </c>
    </row>
    <row r="24" spans="1:7">
      <c r="B24" s="52" t="s">
        <v>23</v>
      </c>
      <c r="C24" s="52" t="s">
        <v>24</v>
      </c>
      <c r="D24" s="52" t="s">
        <v>4</v>
      </c>
    </row>
    <row r="25" spans="1:7">
      <c r="B25" s="46" t="s">
        <v>46</v>
      </c>
      <c r="C25" s="56">
        <f>C4</f>
        <v>19720.623</v>
      </c>
      <c r="D25" s="56">
        <f>C25/12</f>
        <v>1643.38525</v>
      </c>
    </row>
    <row r="26" spans="1:7">
      <c r="B26" s="46" t="s">
        <v>48</v>
      </c>
      <c r="C26" s="56">
        <f>50*C5</f>
        <v>6826.3694999999998</v>
      </c>
      <c r="D26" s="56">
        <f>C26/12</f>
        <v>568.86412499999994</v>
      </c>
    </row>
    <row r="27" spans="1:7">
      <c r="B27" s="52" t="s">
        <v>47</v>
      </c>
      <c r="C27" s="56"/>
      <c r="D27" s="70">
        <f>SUM(D25:D26)</f>
        <v>2212.2493749999999</v>
      </c>
    </row>
    <row r="28" spans="1:7">
      <c r="B28" s="71"/>
      <c r="C28" s="72"/>
      <c r="D28" s="73"/>
    </row>
    <row r="30" spans="1:7" ht="15">
      <c r="B30" s="9" t="s">
        <v>53</v>
      </c>
    </row>
    <row r="31" spans="1:7">
      <c r="B31" s="52" t="s">
        <v>23</v>
      </c>
      <c r="C31" s="52" t="s">
        <v>24</v>
      </c>
      <c r="D31" s="52" t="s">
        <v>4</v>
      </c>
    </row>
    <row r="32" spans="1:7">
      <c r="B32" s="46" t="s">
        <v>46</v>
      </c>
      <c r="C32" s="56">
        <f>C8</f>
        <v>23361.3534</v>
      </c>
      <c r="D32" s="56">
        <f>C32/12</f>
        <v>1946.77945</v>
      </c>
    </row>
    <row r="33" spans="1:4">
      <c r="B33" s="46" t="s">
        <v>54</v>
      </c>
      <c r="C33" s="56">
        <f>65*C9</f>
        <v>8874.2803499999991</v>
      </c>
      <c r="D33" s="56">
        <f>C33/12</f>
        <v>739.52336249999996</v>
      </c>
    </row>
    <row r="34" spans="1:4">
      <c r="B34" s="52" t="s">
        <v>47</v>
      </c>
      <c r="C34" s="56"/>
      <c r="D34" s="70">
        <f>SUM(D32:D33)</f>
        <v>2686.3028125000001</v>
      </c>
    </row>
    <row r="35" spans="1:4">
      <c r="B35" s="71"/>
      <c r="C35" s="72"/>
      <c r="D35" s="73"/>
    </row>
    <row r="36" spans="1:4" ht="13.5" thickBot="1"/>
    <row r="37" spans="1:4" ht="13.5" thickBot="1">
      <c r="A37" s="235" t="s">
        <v>41</v>
      </c>
      <c r="B37" s="236"/>
      <c r="C37" s="236"/>
      <c r="D37" s="5">
        <f>Lønforløb!B47</f>
        <v>1.5169710000000001</v>
      </c>
    </row>
  </sheetData>
  <mergeCells count="2">
    <mergeCell ref="A1:C1"/>
    <mergeCell ref="A37:C3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tabSelected="1" workbookViewId="0">
      <selection activeCell="J5" sqref="J5"/>
    </sheetView>
  </sheetViews>
  <sheetFormatPr defaultRowHeight="12.75"/>
  <cols>
    <col min="1" max="1" width="38" customWidth="1"/>
    <col min="2" max="2" width="17.875" bestFit="1" customWidth="1"/>
    <col min="3" max="3" width="14.75" customWidth="1"/>
    <col min="4" max="4" width="18" customWidth="1"/>
    <col min="6" max="6" width="11.875" bestFit="1" customWidth="1"/>
    <col min="7" max="7" width="16" bestFit="1" customWidth="1"/>
    <col min="8" max="8" width="9.75" customWidth="1"/>
    <col min="9" max="9" width="18.25" customWidth="1"/>
    <col min="10" max="10" width="15.625" customWidth="1"/>
    <col min="12" max="12" width="10.875" bestFit="1" customWidth="1"/>
  </cols>
  <sheetData>
    <row r="1" spans="1:10" ht="19.5">
      <c r="A1" s="27" t="s">
        <v>25</v>
      </c>
      <c r="B1" s="210">
        <f>Lønforløb!C1</f>
        <v>45200</v>
      </c>
    </row>
    <row r="3" spans="1:10" ht="15">
      <c r="A3" s="55"/>
      <c r="B3" s="13" t="s">
        <v>39</v>
      </c>
      <c r="C3" s="13" t="s">
        <v>5</v>
      </c>
      <c r="D3" s="14" t="s">
        <v>4</v>
      </c>
    </row>
    <row r="4" spans="1:10" ht="15">
      <c r="A4" s="1" t="s">
        <v>0</v>
      </c>
      <c r="B4" s="7">
        <v>2500</v>
      </c>
      <c r="C4" s="7">
        <f t="shared" ref="C4:C11" si="0">B4*$D$40</f>
        <v>3792.4275000000002</v>
      </c>
      <c r="D4" s="2">
        <f t="shared" ref="D4:D11" si="1">C4/12</f>
        <v>316.03562500000004</v>
      </c>
      <c r="I4" s="23">
        <f>Lærere!E12</f>
        <v>40307.197749999999</v>
      </c>
      <c r="J4" s="179">
        <f>I4+D4*0.5+D6+D11</f>
        <v>42551.050687500006</v>
      </c>
    </row>
    <row r="5" spans="1:10" ht="15">
      <c r="A5" s="1" t="s">
        <v>1</v>
      </c>
      <c r="B5" s="7">
        <v>4000</v>
      </c>
      <c r="C5" s="7">
        <f t="shared" si="0"/>
        <v>6067.884</v>
      </c>
      <c r="D5" s="2">
        <f t="shared" si="1"/>
        <v>505.65699999999998</v>
      </c>
    </row>
    <row r="6" spans="1:10" ht="15">
      <c r="A6" s="1" t="s">
        <v>66</v>
      </c>
      <c r="B6" s="7">
        <v>6500</v>
      </c>
      <c r="C6" s="7">
        <f t="shared" si="0"/>
        <v>9860.3114999999998</v>
      </c>
      <c r="D6" s="2">
        <f t="shared" si="1"/>
        <v>821.69262500000002</v>
      </c>
    </row>
    <row r="7" spans="1:10" ht="15">
      <c r="A7" s="1" t="s">
        <v>6</v>
      </c>
      <c r="B7" s="7">
        <v>1200</v>
      </c>
      <c r="C7" s="7">
        <f t="shared" si="0"/>
        <v>1820.3652000000002</v>
      </c>
      <c r="D7" s="2">
        <f t="shared" si="1"/>
        <v>151.69710000000001</v>
      </c>
    </row>
    <row r="8" spans="1:10" ht="15">
      <c r="A8" s="1" t="s">
        <v>139</v>
      </c>
      <c r="B8" s="7">
        <v>127.33</v>
      </c>
      <c r="C8" s="7">
        <f t="shared" si="0"/>
        <v>193.15591743000002</v>
      </c>
      <c r="D8" s="137" t="s">
        <v>141</v>
      </c>
    </row>
    <row r="9" spans="1:10" ht="15">
      <c r="A9" s="1" t="s">
        <v>140</v>
      </c>
      <c r="B9" s="7">
        <v>289.62</v>
      </c>
      <c r="C9" s="7">
        <f t="shared" si="0"/>
        <v>439.34514102000003</v>
      </c>
      <c r="D9" s="137" t="s">
        <v>141</v>
      </c>
    </row>
    <row r="10" spans="1:10" ht="15">
      <c r="A10" s="1" t="s">
        <v>67</v>
      </c>
      <c r="B10" s="7">
        <v>4000</v>
      </c>
      <c r="C10" s="7">
        <f t="shared" si="0"/>
        <v>6067.884</v>
      </c>
      <c r="D10" s="2">
        <f t="shared" si="1"/>
        <v>505.65699999999998</v>
      </c>
    </row>
    <row r="11" spans="1:10" ht="15">
      <c r="A11" s="1" t="s">
        <v>84</v>
      </c>
      <c r="B11" s="7">
        <v>10000</v>
      </c>
      <c r="C11" s="7">
        <f t="shared" si="0"/>
        <v>15169.710000000001</v>
      </c>
      <c r="D11" s="2">
        <f t="shared" si="1"/>
        <v>1264.1425000000002</v>
      </c>
    </row>
    <row r="13" spans="1:10">
      <c r="A13" s="24" t="s">
        <v>83</v>
      </c>
    </row>
    <row r="14" spans="1:10">
      <c r="A14" s="22"/>
      <c r="C14" s="23"/>
    </row>
    <row r="15" spans="1:10">
      <c r="C15" s="23"/>
    </row>
    <row r="16" spans="1:10" ht="15">
      <c r="A16" s="25"/>
      <c r="C16" s="23"/>
      <c r="D16" s="17"/>
    </row>
    <row r="18" spans="1:1">
      <c r="A18" s="25"/>
    </row>
    <row r="39" spans="1:4" ht="12.75" customHeight="1" thickBot="1"/>
    <row r="40" spans="1:4" ht="12.75" customHeight="1" thickBot="1">
      <c r="A40" s="3" t="s">
        <v>41</v>
      </c>
      <c r="B40" s="4"/>
      <c r="C40" s="4"/>
      <c r="D40" s="5">
        <f>Lønforløb!B47</f>
        <v>1.5169710000000001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4"/>
  <sheetViews>
    <sheetView zoomScaleNormal="100" workbookViewId="0">
      <selection activeCell="D34" sqref="D34"/>
    </sheetView>
  </sheetViews>
  <sheetFormatPr defaultRowHeight="12.75"/>
  <cols>
    <col min="1" max="1" width="40.125" customWidth="1"/>
    <col min="2" max="2" width="14.75" customWidth="1"/>
    <col min="3" max="3" width="13.5" customWidth="1"/>
    <col min="4" max="4" width="13" customWidth="1"/>
    <col min="5" max="5" width="12.75" customWidth="1"/>
    <col min="6" max="6" width="17.875" bestFit="1" customWidth="1"/>
    <col min="7" max="7" width="12.875" customWidth="1"/>
  </cols>
  <sheetData>
    <row r="1" spans="1:7" ht="19.5">
      <c r="A1" s="27" t="s">
        <v>33</v>
      </c>
      <c r="F1" s="210">
        <f>Lønforløb!C1</f>
        <v>45200</v>
      </c>
    </row>
    <row r="3" spans="1:7" ht="17.25" customHeight="1">
      <c r="A3" s="41" t="s">
        <v>30</v>
      </c>
      <c r="B3" s="29" t="s">
        <v>39</v>
      </c>
      <c r="C3" s="29" t="s">
        <v>5</v>
      </c>
      <c r="D3" s="22" t="s">
        <v>57</v>
      </c>
    </row>
    <row r="4" spans="1:7">
      <c r="A4" s="12" t="s">
        <v>42</v>
      </c>
      <c r="B4" s="11">
        <v>32.43</v>
      </c>
      <c r="C4" s="11">
        <f>B4*D34</f>
        <v>49.195369530000001</v>
      </c>
      <c r="E4" s="179"/>
      <c r="F4" s="179"/>
      <c r="G4" s="23"/>
    </row>
    <row r="5" spans="1:7" s="26" customFormat="1"/>
    <row r="6" spans="1:7" ht="30" customHeight="1">
      <c r="A6" s="28" t="s">
        <v>34</v>
      </c>
      <c r="B6" s="15" t="s">
        <v>39</v>
      </c>
      <c r="C6" s="15" t="s">
        <v>5</v>
      </c>
      <c r="D6" s="15" t="s">
        <v>4</v>
      </c>
    </row>
    <row r="7" spans="1:7" ht="12.75" customHeight="1">
      <c r="A7" s="75" t="s">
        <v>63</v>
      </c>
      <c r="B7" s="76" t="s">
        <v>64</v>
      </c>
      <c r="C7" s="16"/>
      <c r="D7" s="15"/>
    </row>
    <row r="8" spans="1:7">
      <c r="A8" s="6" t="s">
        <v>42</v>
      </c>
      <c r="B8" s="10">
        <v>18.920000000000002</v>
      </c>
      <c r="C8" s="10">
        <f>B8*D34</f>
        <v>28.701091320000003</v>
      </c>
      <c r="D8" s="6"/>
    </row>
    <row r="9" spans="1:7">
      <c r="A9" s="6" t="s">
        <v>29</v>
      </c>
      <c r="B9" s="10">
        <v>18600</v>
      </c>
      <c r="C9" s="10">
        <f>B9*D34</f>
        <v>28215.660600000003</v>
      </c>
      <c r="D9" s="42">
        <f>C9/12</f>
        <v>2351.3050500000004</v>
      </c>
    </row>
    <row r="11" spans="1:7" ht="25.5">
      <c r="A11" s="40" t="s">
        <v>32</v>
      </c>
      <c r="B11" s="64" t="s">
        <v>39</v>
      </c>
      <c r="C11" s="18" t="s">
        <v>5</v>
      </c>
      <c r="D11" s="18" t="s">
        <v>4</v>
      </c>
    </row>
    <row r="12" spans="1:7" ht="15" customHeight="1">
      <c r="A12" s="65" t="s">
        <v>63</v>
      </c>
      <c r="B12" s="66" t="s">
        <v>64</v>
      </c>
      <c r="C12" s="67"/>
      <c r="D12" s="18"/>
    </row>
    <row r="13" spans="1:7">
      <c r="A13" s="34" t="s">
        <v>29</v>
      </c>
      <c r="B13" s="68">
        <v>28300</v>
      </c>
      <c r="C13" s="35">
        <f>B13*D34</f>
        <v>42930.279300000002</v>
      </c>
      <c r="D13" s="19">
        <f>C13/12</f>
        <v>3577.523275</v>
      </c>
    </row>
    <row r="14" spans="1:7">
      <c r="B14" s="8"/>
      <c r="C14" s="8"/>
      <c r="D14" s="8"/>
    </row>
    <row r="15" spans="1:7" ht="52.5" customHeight="1">
      <c r="A15" s="41" t="s">
        <v>44</v>
      </c>
      <c r="B15" s="29" t="s">
        <v>39</v>
      </c>
      <c r="C15" s="29" t="s">
        <v>5</v>
      </c>
      <c r="D15" s="8"/>
    </row>
    <row r="16" spans="1:7" ht="12.75" customHeight="1">
      <c r="A16" s="77" t="s">
        <v>63</v>
      </c>
      <c r="B16" s="78" t="s">
        <v>64</v>
      </c>
      <c r="C16" s="79"/>
      <c r="D16" s="8"/>
    </row>
    <row r="17" spans="1:4">
      <c r="A17" s="12" t="s">
        <v>42</v>
      </c>
      <c r="B17" s="11">
        <v>25.84</v>
      </c>
      <c r="C17" s="11">
        <f>B17*D34</f>
        <v>39.198530640000001</v>
      </c>
    </row>
    <row r="18" spans="1:4">
      <c r="B18" s="8"/>
      <c r="C18" s="8"/>
    </row>
    <row r="19" spans="1:4" ht="64.5" customHeight="1">
      <c r="A19" s="40" t="s">
        <v>45</v>
      </c>
      <c r="B19" s="18" t="s">
        <v>39</v>
      </c>
      <c r="C19" s="18" t="s">
        <v>5</v>
      </c>
    </row>
    <row r="20" spans="1:4" ht="12.75" customHeight="1">
      <c r="A20" s="65" t="s">
        <v>63</v>
      </c>
      <c r="B20" s="66" t="s">
        <v>64</v>
      </c>
      <c r="C20" s="67"/>
    </row>
    <row r="21" spans="1:4">
      <c r="A21" s="34" t="s">
        <v>42</v>
      </c>
      <c r="B21" s="35">
        <v>18.920000000000002</v>
      </c>
      <c r="C21" s="35">
        <f>B21*D34</f>
        <v>28.701091320000003</v>
      </c>
    </row>
    <row r="22" spans="1:4">
      <c r="B22" s="8"/>
      <c r="C22" s="8"/>
    </row>
    <row r="23" spans="1:4" ht="18.75" customHeight="1">
      <c r="A23" s="59" t="s">
        <v>31</v>
      </c>
      <c r="B23" s="60" t="s">
        <v>39</v>
      </c>
      <c r="C23" s="60" t="s">
        <v>5</v>
      </c>
      <c r="D23" s="60" t="s">
        <v>4</v>
      </c>
    </row>
    <row r="24" spans="1:4" ht="15.75" customHeight="1">
      <c r="A24" s="61" t="s">
        <v>43</v>
      </c>
      <c r="B24" s="62">
        <v>100</v>
      </c>
      <c r="C24" s="62">
        <f>B24*D34</f>
        <v>151.69710000000001</v>
      </c>
      <c r="D24" s="61"/>
    </row>
    <row r="25" spans="1:4">
      <c r="A25" s="61" t="s">
        <v>29</v>
      </c>
      <c r="B25" s="62">
        <v>28300</v>
      </c>
      <c r="C25" s="62">
        <f>B25*D34</f>
        <v>42930.279300000002</v>
      </c>
      <c r="D25" s="63">
        <f>C25/12</f>
        <v>3577.523275</v>
      </c>
    </row>
    <row r="28" spans="1:4">
      <c r="A28" s="22" t="s">
        <v>58</v>
      </c>
    </row>
    <row r="29" spans="1:4">
      <c r="A29" s="22" t="s">
        <v>55</v>
      </c>
    </row>
    <row r="33" spans="1:4" ht="13.5" thickBot="1"/>
    <row r="34" spans="1:4" ht="13.5" thickBot="1">
      <c r="A34" s="198" t="s">
        <v>41</v>
      </c>
      <c r="B34" s="4"/>
      <c r="C34" s="4"/>
      <c r="D34" s="5">
        <f>Lønforløb!B47</f>
        <v>1.5169710000000001</v>
      </c>
    </row>
    <row r="42" spans="1:4" ht="15">
      <c r="A42" s="9"/>
    </row>
    <row r="43" spans="1:4">
      <c r="D43" s="22"/>
    </row>
    <row r="44" spans="1:4">
      <c r="B44" s="8"/>
      <c r="C44" s="8"/>
    </row>
    <row r="45" spans="1:4" ht="15">
      <c r="B45" s="8"/>
      <c r="C45" s="8"/>
      <c r="D45" s="17"/>
    </row>
    <row r="46" spans="1:4" ht="15">
      <c r="B46" s="8"/>
      <c r="C46" s="8"/>
      <c r="D46" s="17"/>
    </row>
    <row r="48" spans="1:4" ht="15" customHeight="1"/>
    <row r="54" spans="4:4" ht="15" customHeight="1">
      <c r="D54" s="8"/>
    </row>
  </sheetData>
  <pageMargins left="0.7" right="0.7" top="0.75" bottom="0.75" header="0.3" footer="0.3"/>
  <pageSetup paperSize="9" scale="93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Lærere</vt:lpstr>
      <vt:lpstr>Børnehaveklasseledere</vt:lpstr>
      <vt:lpstr>Ikke-læreruddannede</vt:lpstr>
      <vt:lpstr>UU, psykologer, konsulenter</vt:lpstr>
      <vt:lpstr>Timelønnede</vt:lpstr>
      <vt:lpstr>Lønforløb</vt:lpstr>
      <vt:lpstr>Undervisertillæg</vt:lpstr>
      <vt:lpstr>Øvrige tillæg</vt:lpstr>
      <vt:lpstr>Specialundervisning</vt:lpstr>
    </vt:vector>
  </TitlesOfParts>
  <Company>Slagelse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Borregaard Hansen</dc:creator>
  <cp:lastModifiedBy>Klaus Kiaulen</cp:lastModifiedBy>
  <cp:lastPrinted>2023-06-14T09:50:15Z</cp:lastPrinted>
  <dcterms:created xsi:type="dcterms:W3CDTF">2014-08-19T07:19:07Z</dcterms:created>
  <dcterms:modified xsi:type="dcterms:W3CDTF">2023-10-09T11:51:16Z</dcterms:modified>
</cp:coreProperties>
</file>